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0" windowWidth="19095" windowHeight="8415" activeTab="1"/>
  </bookViews>
  <sheets>
    <sheet name="Data" sheetId="1" r:id="rId1"/>
    <sheet name="Documentation" sheetId="2" r:id="rId2"/>
    <sheet name="Charts" sheetId="3" r:id="rId3"/>
    <sheet name="Statistics" sheetId="4" r:id="rId4"/>
    <sheet name="Input_Data" sheetId="5" r:id="rId5"/>
    <sheet name="Periodograms" sheetId="6" r:id="rId6"/>
  </sheets>
  <definedNames>
    <definedName name="Cell_125">Data!#REF!</definedName>
    <definedName name="Cell_13">Data!#REF!</definedName>
    <definedName name="Cell_41">Data!#REF!</definedName>
    <definedName name="CH4_">Data!$D$2:$D$1048576</definedName>
    <definedName name="KyrBP">Data!$B$2:$B$1048576</definedName>
    <definedName name="Methane">Data!$D$2:$D$1048576</definedName>
    <definedName name="Peaks_125">Data!#REF!</definedName>
    <definedName name="Peaks_13">Data!#REF!</definedName>
    <definedName name="Peaks_41">Data!#REF!</definedName>
  </definedNames>
  <calcPr calcId="125725"/>
</workbook>
</file>

<file path=xl/calcChain.xml><?xml version="1.0" encoding="utf-8"?>
<calcChain xmlns="http://schemas.openxmlformats.org/spreadsheetml/2006/main">
  <c r="V3" i="1"/>
  <c r="V4" s="1"/>
  <c r="U3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2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G2"/>
  <c r="G3" s="1"/>
  <c r="G4" s="1"/>
  <c r="G5" s="1"/>
  <c r="G6" s="1"/>
  <c r="G7" s="1"/>
  <c r="O2"/>
  <c r="AC2"/>
  <c r="AD3"/>
  <c r="AD4" s="1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D97" s="1"/>
  <c r="AD98" s="1"/>
  <c r="AD99" s="1"/>
  <c r="AD100" s="1"/>
  <c r="AD101" s="1"/>
  <c r="AD102" s="1"/>
  <c r="AD103" s="1"/>
  <c r="AD104" s="1"/>
  <c r="AD105" s="1"/>
  <c r="AD106" s="1"/>
  <c r="AD107" s="1"/>
  <c r="P3"/>
  <c r="P4" s="1"/>
  <c r="P5" s="1"/>
  <c r="P6" s="1"/>
  <c r="P7" s="1"/>
  <c r="P8" s="1"/>
  <c r="F29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2"/>
  <c r="V5" l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AC4"/>
  <c r="I7"/>
  <c r="G8"/>
  <c r="P9"/>
  <c r="O8"/>
  <c r="AC3"/>
  <c r="O7"/>
  <c r="O5"/>
  <c r="O3"/>
  <c r="O6"/>
  <c r="O4"/>
  <c r="AC5"/>
  <c r="I3"/>
  <c r="C457"/>
  <c r="C455"/>
  <c r="C453"/>
  <c r="C451"/>
  <c r="C449"/>
  <c r="C447"/>
  <c r="C445"/>
  <c r="C443"/>
  <c r="C441"/>
  <c r="C439"/>
  <c r="C437"/>
  <c r="C435"/>
  <c r="C433"/>
  <c r="C431"/>
  <c r="C429"/>
  <c r="C427"/>
  <c r="C425"/>
  <c r="C423"/>
  <c r="C421"/>
  <c r="C419"/>
  <c r="C417"/>
  <c r="C415"/>
  <c r="C413"/>
  <c r="C411"/>
  <c r="C409"/>
  <c r="C407"/>
  <c r="C405"/>
  <c r="C403"/>
  <c r="C401"/>
  <c r="C399"/>
  <c r="C397"/>
  <c r="C395"/>
  <c r="C393"/>
  <c r="C391"/>
  <c r="C389"/>
  <c r="C387"/>
  <c r="C385"/>
  <c r="C383"/>
  <c r="C381"/>
  <c r="C379"/>
  <c r="C377"/>
  <c r="C375"/>
  <c r="C373"/>
  <c r="C371"/>
  <c r="C369"/>
  <c r="C367"/>
  <c r="C365"/>
  <c r="C363"/>
  <c r="C361"/>
  <c r="C359"/>
  <c r="C357"/>
  <c r="C355"/>
  <c r="C353"/>
  <c r="C351"/>
  <c r="C349"/>
  <c r="C347"/>
  <c r="C345"/>
  <c r="C343"/>
  <c r="C341"/>
  <c r="C339"/>
  <c r="C337"/>
  <c r="C335"/>
  <c r="C333"/>
  <c r="C331"/>
  <c r="C329"/>
  <c r="C327"/>
  <c r="C325"/>
  <c r="C323"/>
  <c r="C321"/>
  <c r="C319"/>
  <c r="C317"/>
  <c r="C315"/>
  <c r="C313"/>
  <c r="C311"/>
  <c r="C309"/>
  <c r="C307"/>
  <c r="C305"/>
  <c r="C303"/>
  <c r="C301"/>
  <c r="C299"/>
  <c r="C297"/>
  <c r="C295"/>
  <c r="C293"/>
  <c r="C291"/>
  <c r="C289"/>
  <c r="C287"/>
  <c r="C285"/>
  <c r="C283"/>
  <c r="C281"/>
  <c r="C279"/>
  <c r="C277"/>
  <c r="C275"/>
  <c r="C273"/>
  <c r="C271"/>
  <c r="C269"/>
  <c r="C267"/>
  <c r="C265"/>
  <c r="C263"/>
  <c r="C261"/>
  <c r="C259"/>
  <c r="C257"/>
  <c r="C255"/>
  <c r="C253"/>
  <c r="C251"/>
  <c r="C249"/>
  <c r="C247"/>
  <c r="C245"/>
  <c r="C243"/>
  <c r="C241"/>
  <c r="C239"/>
  <c r="C237"/>
  <c r="C235"/>
  <c r="C233"/>
  <c r="C231"/>
  <c r="C229"/>
  <c r="C227"/>
  <c r="C225"/>
  <c r="C223"/>
  <c r="C221"/>
  <c r="C219"/>
  <c r="C217"/>
  <c r="C215"/>
  <c r="C213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211"/>
  <c r="C209"/>
  <c r="C207"/>
  <c r="C205"/>
  <c r="C203"/>
  <c r="C201"/>
  <c r="C199"/>
  <c r="C197"/>
  <c r="C195"/>
  <c r="C193"/>
  <c r="C191"/>
  <c r="C189"/>
  <c r="C187"/>
  <c r="C185"/>
  <c r="C183"/>
  <c r="C181"/>
  <c r="C179"/>
  <c r="C177"/>
  <c r="C175"/>
  <c r="C173"/>
  <c r="C171"/>
  <c r="C57"/>
  <c r="C58"/>
  <c r="C55"/>
  <c r="C56"/>
  <c r="C53"/>
  <c r="C54"/>
  <c r="C51"/>
  <c r="C52"/>
  <c r="C49"/>
  <c r="C50"/>
  <c r="C47"/>
  <c r="C48"/>
  <c r="C45"/>
  <c r="C46"/>
  <c r="C43"/>
  <c r="C44"/>
  <c r="C41"/>
  <c r="C42"/>
  <c r="C39"/>
  <c r="C40"/>
  <c r="C37"/>
  <c r="C38"/>
  <c r="C35"/>
  <c r="C36"/>
  <c r="C33"/>
  <c r="C34"/>
  <c r="C31"/>
  <c r="C32"/>
  <c r="C29"/>
  <c r="C30"/>
  <c r="C27"/>
  <c r="C28"/>
  <c r="C25"/>
  <c r="C26"/>
  <c r="C23"/>
  <c r="C24"/>
  <c r="C21"/>
  <c r="C22"/>
  <c r="C19"/>
  <c r="C20"/>
  <c r="C17"/>
  <c r="C18"/>
  <c r="C15"/>
  <c r="C16"/>
  <c r="C13"/>
  <c r="C14"/>
  <c r="C11"/>
  <c r="C12"/>
  <c r="C9"/>
  <c r="C10"/>
  <c r="C7"/>
  <c r="C8"/>
  <c r="C5"/>
  <c r="C6"/>
  <c r="C3"/>
  <c r="C4"/>
  <c r="C456"/>
  <c r="C452"/>
  <c r="C448"/>
  <c r="C444"/>
  <c r="C440"/>
  <c r="C436"/>
  <c r="C432"/>
  <c r="C428"/>
  <c r="C424"/>
  <c r="C420"/>
  <c r="C416"/>
  <c r="C412"/>
  <c r="C408"/>
  <c r="C404"/>
  <c r="C400"/>
  <c r="C396"/>
  <c r="C392"/>
  <c r="C388"/>
  <c r="C384"/>
  <c r="C380"/>
  <c r="C376"/>
  <c r="C372"/>
  <c r="C368"/>
  <c r="C364"/>
  <c r="C360"/>
  <c r="C356"/>
  <c r="C352"/>
  <c r="C348"/>
  <c r="C344"/>
  <c r="C340"/>
  <c r="C336"/>
  <c r="C332"/>
  <c r="C328"/>
  <c r="C324"/>
  <c r="C320"/>
  <c r="C316"/>
  <c r="C312"/>
  <c r="C308"/>
  <c r="C304"/>
  <c r="C300"/>
  <c r="C296"/>
  <c r="C292"/>
  <c r="C288"/>
  <c r="C284"/>
  <c r="C280"/>
  <c r="C276"/>
  <c r="C272"/>
  <c r="C268"/>
  <c r="C264"/>
  <c r="C260"/>
  <c r="C256"/>
  <c r="C252"/>
  <c r="C248"/>
  <c r="C244"/>
  <c r="C240"/>
  <c r="C236"/>
  <c r="C232"/>
  <c r="C228"/>
  <c r="C224"/>
  <c r="C220"/>
  <c r="C216"/>
  <c r="C212"/>
  <c r="C208"/>
  <c r="C204"/>
  <c r="C200"/>
  <c r="C196"/>
  <c r="C192"/>
  <c r="C188"/>
  <c r="C184"/>
  <c r="C180"/>
  <c r="C176"/>
  <c r="C172"/>
  <c r="C168"/>
  <c r="C164"/>
  <c r="C160"/>
  <c r="C156"/>
  <c r="C152"/>
  <c r="C148"/>
  <c r="C144"/>
  <c r="C140"/>
  <c r="C136"/>
  <c r="C132"/>
  <c r="C128"/>
  <c r="C124"/>
  <c r="C120"/>
  <c r="C116"/>
  <c r="C112"/>
  <c r="C108"/>
  <c r="C104"/>
  <c r="C100"/>
  <c r="C96"/>
  <c r="C92"/>
  <c r="C88"/>
  <c r="C84"/>
  <c r="C80"/>
  <c r="C76"/>
  <c r="C72"/>
  <c r="C68"/>
  <c r="C64"/>
  <c r="C60"/>
  <c r="C458"/>
  <c r="C454"/>
  <c r="C450"/>
  <c r="C446"/>
  <c r="C442"/>
  <c r="C438"/>
  <c r="C434"/>
  <c r="C430"/>
  <c r="C426"/>
  <c r="C422"/>
  <c r="C418"/>
  <c r="C414"/>
  <c r="C410"/>
  <c r="C406"/>
  <c r="C402"/>
  <c r="C398"/>
  <c r="C394"/>
  <c r="C390"/>
  <c r="C386"/>
  <c r="C382"/>
  <c r="C378"/>
  <c r="C374"/>
  <c r="C370"/>
  <c r="C366"/>
  <c r="C362"/>
  <c r="C358"/>
  <c r="C354"/>
  <c r="C350"/>
  <c r="C346"/>
  <c r="C342"/>
  <c r="C338"/>
  <c r="C334"/>
  <c r="C330"/>
  <c r="C326"/>
  <c r="C322"/>
  <c r="C318"/>
  <c r="C314"/>
  <c r="C310"/>
  <c r="C306"/>
  <c r="C302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4"/>
  <c r="C170"/>
  <c r="C166"/>
  <c r="C162"/>
  <c r="C158"/>
  <c r="C154"/>
  <c r="C150"/>
  <c r="C146"/>
  <c r="C142"/>
  <c r="C138"/>
  <c r="C134"/>
  <c r="C130"/>
  <c r="C126"/>
  <c r="C122"/>
  <c r="C118"/>
  <c r="C114"/>
  <c r="C110"/>
  <c r="C106"/>
  <c r="C102"/>
  <c r="C98"/>
  <c r="C94"/>
  <c r="C90"/>
  <c r="C86"/>
  <c r="C82"/>
  <c r="C78"/>
  <c r="C74"/>
  <c r="C70"/>
  <c r="C66"/>
  <c r="C62"/>
  <c r="G9" l="1"/>
  <c r="G10" s="1"/>
  <c r="P10"/>
  <c r="O9"/>
  <c r="AC6"/>
  <c r="I4"/>
  <c r="I8" l="1"/>
  <c r="G11"/>
  <c r="G12" s="1"/>
  <c r="P11"/>
  <c r="O10"/>
  <c r="AC7"/>
  <c r="I5"/>
  <c r="G13" l="1"/>
  <c r="G14" s="1"/>
  <c r="I10"/>
  <c r="P12"/>
  <c r="O11"/>
  <c r="AC8"/>
  <c r="I12" l="1"/>
  <c r="I9"/>
  <c r="G15"/>
  <c r="I14" s="1"/>
  <c r="P13"/>
  <c r="O12"/>
  <c r="AC9"/>
  <c r="I6"/>
  <c r="I13" l="1"/>
  <c r="J13"/>
  <c r="J7"/>
  <c r="J9"/>
  <c r="J8"/>
  <c r="I11"/>
  <c r="K7" s="1"/>
  <c r="G16"/>
  <c r="I15" s="1"/>
  <c r="P14"/>
  <c r="O13"/>
  <c r="AC10"/>
  <c r="L7" l="1"/>
  <c r="M7"/>
  <c r="J14"/>
  <c r="K10"/>
  <c r="M10" s="1"/>
  <c r="J10"/>
  <c r="K11"/>
  <c r="K9"/>
  <c r="M11"/>
  <c r="J12"/>
  <c r="J11"/>
  <c r="K8"/>
  <c r="I16"/>
  <c r="G17"/>
  <c r="P15"/>
  <c r="O14"/>
  <c r="AC11"/>
  <c r="W12"/>
  <c r="L10" l="1"/>
  <c r="L8"/>
  <c r="M8"/>
  <c r="L9"/>
  <c r="M9"/>
  <c r="J15"/>
  <c r="L11"/>
  <c r="K12"/>
  <c r="G18"/>
  <c r="I17" s="1"/>
  <c r="P16"/>
  <c r="O15"/>
  <c r="F9"/>
  <c r="F21"/>
  <c r="AC12"/>
  <c r="W13"/>
  <c r="L12" l="1"/>
  <c r="M12"/>
  <c r="K13"/>
  <c r="J16"/>
  <c r="G19"/>
  <c r="I18" s="1"/>
  <c r="P17"/>
  <c r="O16"/>
  <c r="AC13"/>
  <c r="W14"/>
  <c r="L13" l="1"/>
  <c r="M13"/>
  <c r="J17"/>
  <c r="K14"/>
  <c r="G20"/>
  <c r="I19" s="1"/>
  <c r="P18"/>
  <c r="O17"/>
  <c r="AC14"/>
  <c r="W15"/>
  <c r="L14" l="1"/>
  <c r="M14"/>
  <c r="J18"/>
  <c r="K15"/>
  <c r="G21"/>
  <c r="I20" s="1"/>
  <c r="P19"/>
  <c r="O18"/>
  <c r="AC15"/>
  <c r="W16"/>
  <c r="K16" l="1"/>
  <c r="L15"/>
  <c r="M15"/>
  <c r="J19"/>
  <c r="G22"/>
  <c r="I21" s="1"/>
  <c r="P20"/>
  <c r="O19"/>
  <c r="AC16"/>
  <c r="W17"/>
  <c r="X16" l="1"/>
  <c r="K17"/>
  <c r="L16"/>
  <c r="M16"/>
  <c r="J20"/>
  <c r="G23"/>
  <c r="I22" s="1"/>
  <c r="P21"/>
  <c r="O20"/>
  <c r="AC17"/>
  <c r="W18"/>
  <c r="X17" l="1"/>
  <c r="K18"/>
  <c r="J21"/>
  <c r="L17"/>
  <c r="M17"/>
  <c r="G24"/>
  <c r="I23" s="1"/>
  <c r="P22"/>
  <c r="O21"/>
  <c r="AC18"/>
  <c r="W19"/>
  <c r="X18" l="1"/>
  <c r="K19"/>
  <c r="L18"/>
  <c r="M18"/>
  <c r="J22"/>
  <c r="G25"/>
  <c r="I24" s="1"/>
  <c r="P23"/>
  <c r="O22"/>
  <c r="AC19"/>
  <c r="W20"/>
  <c r="Y16" l="1"/>
  <c r="X19"/>
  <c r="K20"/>
  <c r="L19"/>
  <c r="M19"/>
  <c r="J23"/>
  <c r="G26"/>
  <c r="I25" s="1"/>
  <c r="P24"/>
  <c r="O23"/>
  <c r="AC20"/>
  <c r="W21"/>
  <c r="Y17" l="1"/>
  <c r="X20"/>
  <c r="AA16"/>
  <c r="Z16"/>
  <c r="K21"/>
  <c r="L20"/>
  <c r="M20"/>
  <c r="J24"/>
  <c r="G27"/>
  <c r="I26" s="1"/>
  <c r="P25"/>
  <c r="O24"/>
  <c r="AC21"/>
  <c r="W22"/>
  <c r="Y18" l="1"/>
  <c r="Z17"/>
  <c r="AA17"/>
  <c r="X21"/>
  <c r="K22"/>
  <c r="J25"/>
  <c r="L21"/>
  <c r="M21"/>
  <c r="G28"/>
  <c r="I27" s="1"/>
  <c r="P26"/>
  <c r="O25"/>
  <c r="AC22"/>
  <c r="W23"/>
  <c r="X22" l="1"/>
  <c r="Y19"/>
  <c r="Z18"/>
  <c r="AA18"/>
  <c r="K23"/>
  <c r="L22"/>
  <c r="M22"/>
  <c r="J26"/>
  <c r="G29"/>
  <c r="I28" s="1"/>
  <c r="P27"/>
  <c r="O26"/>
  <c r="AC23"/>
  <c r="W24"/>
  <c r="Y20" l="1"/>
  <c r="X23"/>
  <c r="Z19"/>
  <c r="AA19"/>
  <c r="K24"/>
  <c r="L23"/>
  <c r="M23"/>
  <c r="J27"/>
  <c r="G30"/>
  <c r="I29" s="1"/>
  <c r="P28"/>
  <c r="O27"/>
  <c r="AC24"/>
  <c r="W25"/>
  <c r="X24" l="1"/>
  <c r="Y21"/>
  <c r="Z20"/>
  <c r="AA20"/>
  <c r="K25"/>
  <c r="L24"/>
  <c r="M24"/>
  <c r="J28"/>
  <c r="G31"/>
  <c r="I30" s="1"/>
  <c r="P29"/>
  <c r="O28"/>
  <c r="AC25"/>
  <c r="W26"/>
  <c r="Z21" l="1"/>
  <c r="AA21"/>
  <c r="Y22"/>
  <c r="X25"/>
  <c r="K26"/>
  <c r="J29"/>
  <c r="L25"/>
  <c r="M25"/>
  <c r="G32"/>
  <c r="G33" s="1"/>
  <c r="P30"/>
  <c r="O29"/>
  <c r="AC26"/>
  <c r="W27"/>
  <c r="Y23" l="1"/>
  <c r="Z22"/>
  <c r="AA22"/>
  <c r="X26"/>
  <c r="L26"/>
  <c r="M26"/>
  <c r="I31"/>
  <c r="G34"/>
  <c r="P31"/>
  <c r="O30"/>
  <c r="AC27"/>
  <c r="W28"/>
  <c r="Y24" l="1"/>
  <c r="Z23"/>
  <c r="AA23"/>
  <c r="X27"/>
  <c r="K27"/>
  <c r="J30"/>
  <c r="G35"/>
  <c r="I34" s="1"/>
  <c r="I33"/>
  <c r="P32"/>
  <c r="O31"/>
  <c r="AC28"/>
  <c r="W29"/>
  <c r="Y25" l="1"/>
  <c r="Z24"/>
  <c r="AA24"/>
  <c r="X28"/>
  <c r="I32"/>
  <c r="K30" s="1"/>
  <c r="L27"/>
  <c r="M27"/>
  <c r="G36"/>
  <c r="I35" s="1"/>
  <c r="P33"/>
  <c r="O32"/>
  <c r="AC29"/>
  <c r="K29" l="1"/>
  <c r="Z25"/>
  <c r="AA25"/>
  <c r="K31"/>
  <c r="L29"/>
  <c r="M29"/>
  <c r="J33"/>
  <c r="K28"/>
  <c r="J32"/>
  <c r="J31"/>
  <c r="J34"/>
  <c r="L30"/>
  <c r="M30"/>
  <c r="G37"/>
  <c r="I36" s="1"/>
  <c r="P34"/>
  <c r="O33"/>
  <c r="AC30"/>
  <c r="W31"/>
  <c r="W30"/>
  <c r="Y26" l="1"/>
  <c r="X29"/>
  <c r="X30"/>
  <c r="Y27"/>
  <c r="K32"/>
  <c r="J35"/>
  <c r="L28"/>
  <c r="M28"/>
  <c r="L31"/>
  <c r="M31"/>
  <c r="G38"/>
  <c r="I37" s="1"/>
  <c r="P35"/>
  <c r="O34"/>
  <c r="AC31"/>
  <c r="W32"/>
  <c r="Z27" l="1"/>
  <c r="AA27"/>
  <c r="Y28"/>
  <c r="Z26"/>
  <c r="AA26"/>
  <c r="X31"/>
  <c r="L32"/>
  <c r="M32"/>
  <c r="K33"/>
  <c r="J36"/>
  <c r="G39"/>
  <c r="I38" s="1"/>
  <c r="J37" s="1"/>
  <c r="P36"/>
  <c r="O35"/>
  <c r="AC32"/>
  <c r="W33"/>
  <c r="Y29" l="1"/>
  <c r="Z28"/>
  <c r="AA28"/>
  <c r="X32"/>
  <c r="L33"/>
  <c r="M33"/>
  <c r="K34"/>
  <c r="G40"/>
  <c r="I39" s="1"/>
  <c r="P37"/>
  <c r="O36"/>
  <c r="AC33"/>
  <c r="W34"/>
  <c r="Y30" l="1"/>
  <c r="X33"/>
  <c r="Z29"/>
  <c r="AA29"/>
  <c r="K35"/>
  <c r="J38"/>
  <c r="L34"/>
  <c r="M34"/>
  <c r="G41"/>
  <c r="I40" s="1"/>
  <c r="P38"/>
  <c r="O37"/>
  <c r="AC34"/>
  <c r="Z30" l="1"/>
  <c r="AA30"/>
  <c r="K36"/>
  <c r="L35"/>
  <c r="M35"/>
  <c r="J39"/>
  <c r="G42"/>
  <c r="P39"/>
  <c r="O38"/>
  <c r="AC35"/>
  <c r="W36"/>
  <c r="W35"/>
  <c r="Y32" l="1"/>
  <c r="Y31"/>
  <c r="X35"/>
  <c r="X34"/>
  <c r="L36"/>
  <c r="M36"/>
  <c r="G43"/>
  <c r="G44" s="1"/>
  <c r="I41"/>
  <c r="P40"/>
  <c r="O39"/>
  <c r="AC36"/>
  <c r="W37"/>
  <c r="Y33" l="1"/>
  <c r="X36"/>
  <c r="Z31"/>
  <c r="AA31"/>
  <c r="Z32"/>
  <c r="AA32"/>
  <c r="I42"/>
  <c r="J41" s="1"/>
  <c r="K37"/>
  <c r="J40"/>
  <c r="G45"/>
  <c r="I44" s="1"/>
  <c r="P41"/>
  <c r="O40"/>
  <c r="AC37"/>
  <c r="W38"/>
  <c r="K38" l="1"/>
  <c r="X37"/>
  <c r="Y34"/>
  <c r="Z33"/>
  <c r="AA33"/>
  <c r="I43"/>
  <c r="K40" s="1"/>
  <c r="L38"/>
  <c r="M38"/>
  <c r="L37"/>
  <c r="M37"/>
  <c r="G46"/>
  <c r="I45" s="1"/>
  <c r="P42"/>
  <c r="O41"/>
  <c r="AC38"/>
  <c r="W39"/>
  <c r="Y35" l="1"/>
  <c r="Z34"/>
  <c r="AA34"/>
  <c r="X38"/>
  <c r="L40"/>
  <c r="M40"/>
  <c r="J44"/>
  <c r="K39"/>
  <c r="J42"/>
  <c r="J43"/>
  <c r="K41"/>
  <c r="I46"/>
  <c r="G47"/>
  <c r="P43"/>
  <c r="O42"/>
  <c r="AC39"/>
  <c r="W40"/>
  <c r="X39" l="1"/>
  <c r="Y36"/>
  <c r="Z35"/>
  <c r="AA35"/>
  <c r="L39"/>
  <c r="M39"/>
  <c r="J45"/>
  <c r="K42"/>
  <c r="L41"/>
  <c r="M41"/>
  <c r="G48"/>
  <c r="I47" s="1"/>
  <c r="P44"/>
  <c r="O43"/>
  <c r="AC40"/>
  <c r="Z36" l="1"/>
  <c r="AA36"/>
  <c r="K43"/>
  <c r="L42"/>
  <c r="M42"/>
  <c r="J46"/>
  <c r="G49"/>
  <c r="I48" s="1"/>
  <c r="P45"/>
  <c r="O44"/>
  <c r="AC41"/>
  <c r="W42"/>
  <c r="W41"/>
  <c r="Y38" l="1"/>
  <c r="Y37"/>
  <c r="X41"/>
  <c r="X40"/>
  <c r="J47"/>
  <c r="K44"/>
  <c r="L43"/>
  <c r="M43"/>
  <c r="G50"/>
  <c r="G51" s="1"/>
  <c r="P46"/>
  <c r="O45"/>
  <c r="AC42"/>
  <c r="W43"/>
  <c r="Y39" l="1"/>
  <c r="X42"/>
  <c r="Z37"/>
  <c r="AA37"/>
  <c r="Z38"/>
  <c r="AA38"/>
  <c r="L44"/>
  <c r="M44"/>
  <c r="I49"/>
  <c r="G52"/>
  <c r="P47"/>
  <c r="O46"/>
  <c r="AC43"/>
  <c r="W44"/>
  <c r="Y40" l="1"/>
  <c r="X43"/>
  <c r="Z39"/>
  <c r="AA39"/>
  <c r="J48"/>
  <c r="K45"/>
  <c r="G53"/>
  <c r="I52" s="1"/>
  <c r="I51"/>
  <c r="P48"/>
  <c r="O47"/>
  <c r="AC44"/>
  <c r="W45"/>
  <c r="Y41" l="1"/>
  <c r="Z40"/>
  <c r="AA40"/>
  <c r="X44"/>
  <c r="I50"/>
  <c r="K47" s="1"/>
  <c r="L45"/>
  <c r="M45"/>
  <c r="G54"/>
  <c r="I53" s="1"/>
  <c r="J52" s="1"/>
  <c r="P49"/>
  <c r="O48"/>
  <c r="AC45"/>
  <c r="W46"/>
  <c r="K48" l="1"/>
  <c r="X45"/>
  <c r="Y42"/>
  <c r="Z41"/>
  <c r="AA41"/>
  <c r="L48"/>
  <c r="M48"/>
  <c r="L47"/>
  <c r="M47"/>
  <c r="J51"/>
  <c r="K46"/>
  <c r="J50"/>
  <c r="J49"/>
  <c r="K49"/>
  <c r="G55"/>
  <c r="G56" s="1"/>
  <c r="P50"/>
  <c r="O49"/>
  <c r="AC46"/>
  <c r="W47"/>
  <c r="X46" s="1"/>
  <c r="Y43" l="1"/>
  <c r="Z42"/>
  <c r="AA42"/>
  <c r="L49"/>
  <c r="M49"/>
  <c r="L46"/>
  <c r="M46"/>
  <c r="I54"/>
  <c r="G57"/>
  <c r="I56" s="1"/>
  <c r="P51"/>
  <c r="O50"/>
  <c r="AC47"/>
  <c r="W48"/>
  <c r="Y44" l="1"/>
  <c r="Z43"/>
  <c r="AA43"/>
  <c r="X47"/>
  <c r="I55"/>
  <c r="J55" s="1"/>
  <c r="J53"/>
  <c r="K50"/>
  <c r="K51"/>
  <c r="J54"/>
  <c r="G58"/>
  <c r="G59" s="1"/>
  <c r="P52"/>
  <c r="O51"/>
  <c r="AC48"/>
  <c r="W49"/>
  <c r="K52" l="1"/>
  <c r="I57"/>
  <c r="K53" s="1"/>
  <c r="X48"/>
  <c r="Y45"/>
  <c r="Z44"/>
  <c r="AA44"/>
  <c r="L50"/>
  <c r="M50"/>
  <c r="L52"/>
  <c r="M52"/>
  <c r="L51"/>
  <c r="M51"/>
  <c r="G60"/>
  <c r="G61" s="1"/>
  <c r="P53"/>
  <c r="O52"/>
  <c r="AC49"/>
  <c r="W50"/>
  <c r="Y46" l="1"/>
  <c r="Z45"/>
  <c r="AA45"/>
  <c r="J56"/>
  <c r="X49"/>
  <c r="L53"/>
  <c r="M53"/>
  <c r="I59"/>
  <c r="G62"/>
  <c r="I61" s="1"/>
  <c r="P54"/>
  <c r="O53"/>
  <c r="AC50"/>
  <c r="W51"/>
  <c r="Y47" l="1"/>
  <c r="X50"/>
  <c r="Z46"/>
  <c r="AA46"/>
  <c r="I58"/>
  <c r="I60"/>
  <c r="G63"/>
  <c r="I62" s="1"/>
  <c r="P55"/>
  <c r="O54"/>
  <c r="AC51"/>
  <c r="W52"/>
  <c r="Y48" l="1"/>
  <c r="Z47"/>
  <c r="AA47"/>
  <c r="X51"/>
  <c r="J61"/>
  <c r="J59"/>
  <c r="K56"/>
  <c r="K54"/>
  <c r="J57"/>
  <c r="K55"/>
  <c r="K57"/>
  <c r="J58"/>
  <c r="K58"/>
  <c r="J60"/>
  <c r="G64"/>
  <c r="I63" s="1"/>
  <c r="P56"/>
  <c r="O55"/>
  <c r="AC52"/>
  <c r="W53"/>
  <c r="Y49" l="1"/>
  <c r="Z48"/>
  <c r="AA48"/>
  <c r="X52"/>
  <c r="L58"/>
  <c r="L57"/>
  <c r="M57"/>
  <c r="L54"/>
  <c r="M54"/>
  <c r="L56"/>
  <c r="M56"/>
  <c r="M58"/>
  <c r="L55"/>
  <c r="M55"/>
  <c r="J62"/>
  <c r="K59"/>
  <c r="G65"/>
  <c r="G66" s="1"/>
  <c r="P57"/>
  <c r="O56"/>
  <c r="AC53"/>
  <c r="W54"/>
  <c r="X53" l="1"/>
  <c r="Y50"/>
  <c r="Z49"/>
  <c r="AA49"/>
  <c r="L59"/>
  <c r="M59"/>
  <c r="I64"/>
  <c r="G67"/>
  <c r="P58"/>
  <c r="O57"/>
  <c r="AC54"/>
  <c r="Z50" l="1"/>
  <c r="AA50"/>
  <c r="J63"/>
  <c r="K60"/>
  <c r="G68"/>
  <c r="G69" s="1"/>
  <c r="I66"/>
  <c r="P59"/>
  <c r="O58"/>
  <c r="AC55"/>
  <c r="W56"/>
  <c r="W55"/>
  <c r="Y51" l="1"/>
  <c r="X54"/>
  <c r="X55"/>
  <c r="Y52"/>
  <c r="I67"/>
  <c r="I65"/>
  <c r="L60"/>
  <c r="M60"/>
  <c r="G70"/>
  <c r="I69" s="1"/>
  <c r="P60"/>
  <c r="O59"/>
  <c r="AC56"/>
  <c r="W57"/>
  <c r="Y53" l="1"/>
  <c r="X56"/>
  <c r="Z52"/>
  <c r="AA52"/>
  <c r="Z51"/>
  <c r="AA51"/>
  <c r="J66"/>
  <c r="K63"/>
  <c r="J64"/>
  <c r="K61"/>
  <c r="J65"/>
  <c r="K62"/>
  <c r="I68"/>
  <c r="G71"/>
  <c r="I70" s="1"/>
  <c r="P61"/>
  <c r="O60"/>
  <c r="AC57"/>
  <c r="W58"/>
  <c r="Y54" l="1"/>
  <c r="X57"/>
  <c r="Z53"/>
  <c r="AA53"/>
  <c r="L62"/>
  <c r="M62"/>
  <c r="L63"/>
  <c r="M63"/>
  <c r="K64"/>
  <c r="J69"/>
  <c r="J67"/>
  <c r="J68"/>
  <c r="L61"/>
  <c r="M61"/>
  <c r="K65"/>
  <c r="K66"/>
  <c r="G72"/>
  <c r="G73" s="1"/>
  <c r="P62"/>
  <c r="O61"/>
  <c r="AC58"/>
  <c r="W59"/>
  <c r="X58" l="1"/>
  <c r="Y55"/>
  <c r="Z54"/>
  <c r="AA54"/>
  <c r="L66"/>
  <c r="M66"/>
  <c r="L65"/>
  <c r="M65"/>
  <c r="L64"/>
  <c r="M64"/>
  <c r="I71"/>
  <c r="G74"/>
  <c r="P63"/>
  <c r="O62"/>
  <c r="AC59"/>
  <c r="W60"/>
  <c r="Y56" l="1"/>
  <c r="Z55"/>
  <c r="AA55"/>
  <c r="X59"/>
  <c r="J70"/>
  <c r="K67"/>
  <c r="G75"/>
  <c r="I74" s="1"/>
  <c r="I73"/>
  <c r="P64"/>
  <c r="O63"/>
  <c r="AC60"/>
  <c r="W61"/>
  <c r="Y57" l="1"/>
  <c r="Z56"/>
  <c r="AA56"/>
  <c r="X60"/>
  <c r="I72"/>
  <c r="L67"/>
  <c r="M67"/>
  <c r="G76"/>
  <c r="I75" s="1"/>
  <c r="J74" s="1"/>
  <c r="P65"/>
  <c r="O64"/>
  <c r="AC61"/>
  <c r="W62"/>
  <c r="Y58" l="1"/>
  <c r="Z57"/>
  <c r="AA57"/>
  <c r="X61"/>
  <c r="J73"/>
  <c r="J72"/>
  <c r="K68"/>
  <c r="J71"/>
  <c r="K70"/>
  <c r="K69"/>
  <c r="K71"/>
  <c r="G77"/>
  <c r="I76" s="1"/>
  <c r="P66"/>
  <c r="O65"/>
  <c r="AC62"/>
  <c r="W63"/>
  <c r="X62" s="1"/>
  <c r="Y59" l="1"/>
  <c r="Z58"/>
  <c r="AA58"/>
  <c r="K72"/>
  <c r="J75"/>
  <c r="L71"/>
  <c r="M71"/>
  <c r="L70"/>
  <c r="M70"/>
  <c r="L68"/>
  <c r="M68"/>
  <c r="L69"/>
  <c r="M69"/>
  <c r="G78"/>
  <c r="I77" s="1"/>
  <c r="P67"/>
  <c r="O66"/>
  <c r="AC63"/>
  <c r="W64"/>
  <c r="Y60" l="1"/>
  <c r="X63"/>
  <c r="Z59"/>
  <c r="AA59"/>
  <c r="K73"/>
  <c r="L72"/>
  <c r="M72"/>
  <c r="J76"/>
  <c r="G79"/>
  <c r="I78" s="1"/>
  <c r="P68"/>
  <c r="O67"/>
  <c r="AC64"/>
  <c r="W65"/>
  <c r="X64" s="1"/>
  <c r="Z60" l="1"/>
  <c r="AA60"/>
  <c r="Y61"/>
  <c r="K74"/>
  <c r="J77"/>
  <c r="L73"/>
  <c r="M73"/>
  <c r="G80"/>
  <c r="I79" s="1"/>
  <c r="P69"/>
  <c r="O68"/>
  <c r="AC65"/>
  <c r="Z61" l="1"/>
  <c r="AA61"/>
  <c r="L74"/>
  <c r="M74"/>
  <c r="J78"/>
  <c r="K75"/>
  <c r="G81"/>
  <c r="I80" s="1"/>
  <c r="J79" s="1"/>
  <c r="P70"/>
  <c r="O69"/>
  <c r="AC66"/>
  <c r="W67"/>
  <c r="W66"/>
  <c r="Y62" l="1"/>
  <c r="X65"/>
  <c r="X66"/>
  <c r="Y63"/>
  <c r="K76"/>
  <c r="L75"/>
  <c r="M75"/>
  <c r="G82"/>
  <c r="I81" s="1"/>
  <c r="P71"/>
  <c r="O70"/>
  <c r="AC67"/>
  <c r="W68"/>
  <c r="Y64" l="1"/>
  <c r="Z63"/>
  <c r="AA63"/>
  <c r="Z62"/>
  <c r="AA62"/>
  <c r="X67"/>
  <c r="K77"/>
  <c r="J80"/>
  <c r="L76"/>
  <c r="M76"/>
  <c r="G83"/>
  <c r="I82" s="1"/>
  <c r="P72"/>
  <c r="O71"/>
  <c r="AC68"/>
  <c r="W69"/>
  <c r="X68" s="1"/>
  <c r="Z64" l="1"/>
  <c r="AA64"/>
  <c r="Y65"/>
  <c r="J81"/>
  <c r="K78"/>
  <c r="L77"/>
  <c r="M77"/>
  <c r="G84"/>
  <c r="I83" s="1"/>
  <c r="P73"/>
  <c r="O72"/>
  <c r="AC69"/>
  <c r="W70"/>
  <c r="X69" l="1"/>
  <c r="Y66"/>
  <c r="Z65"/>
  <c r="AA65"/>
  <c r="K79"/>
  <c r="L78"/>
  <c r="M78"/>
  <c r="J82"/>
  <c r="G85"/>
  <c r="I84" s="1"/>
  <c r="P74"/>
  <c r="O73"/>
  <c r="AC70"/>
  <c r="Z66" l="1"/>
  <c r="AA66"/>
  <c r="K80"/>
  <c r="L79"/>
  <c r="M79"/>
  <c r="J83"/>
  <c r="G86"/>
  <c r="I85" s="1"/>
  <c r="P75"/>
  <c r="O74"/>
  <c r="AC71"/>
  <c r="W72"/>
  <c r="W71"/>
  <c r="Y67" l="1"/>
  <c r="X71"/>
  <c r="X70"/>
  <c r="Y68"/>
  <c r="K81"/>
  <c r="L80"/>
  <c r="M80"/>
  <c r="J84"/>
  <c r="G87"/>
  <c r="I86" s="1"/>
  <c r="P76"/>
  <c r="O75"/>
  <c r="AC72"/>
  <c r="W73"/>
  <c r="Y69" l="1"/>
  <c r="X72"/>
  <c r="Z68"/>
  <c r="AA68"/>
  <c r="Z67"/>
  <c r="AA67"/>
  <c r="J85"/>
  <c r="K82"/>
  <c r="L81"/>
  <c r="M81"/>
  <c r="G88"/>
  <c r="I87" s="1"/>
  <c r="P77"/>
  <c r="O76"/>
  <c r="AC73"/>
  <c r="W74"/>
  <c r="X73" l="1"/>
  <c r="Y70"/>
  <c r="Z69"/>
  <c r="AA69"/>
  <c r="K83"/>
  <c r="L82"/>
  <c r="M82"/>
  <c r="J86"/>
  <c r="G89"/>
  <c r="I88" s="1"/>
  <c r="P78"/>
  <c r="O77"/>
  <c r="AC74"/>
  <c r="W75"/>
  <c r="Z70" l="1"/>
  <c r="AA70"/>
  <c r="X74"/>
  <c r="Y71"/>
  <c r="K84"/>
  <c r="L83"/>
  <c r="M83"/>
  <c r="J87"/>
  <c r="G90"/>
  <c r="I89" s="1"/>
  <c r="P79"/>
  <c r="O78"/>
  <c r="AC75"/>
  <c r="W76"/>
  <c r="Y72" l="1"/>
  <c r="Z71"/>
  <c r="AA71"/>
  <c r="X75"/>
  <c r="K85"/>
  <c r="J88"/>
  <c r="L84"/>
  <c r="M84"/>
  <c r="G91"/>
  <c r="I90" s="1"/>
  <c r="P80"/>
  <c r="O79"/>
  <c r="AC76"/>
  <c r="W77"/>
  <c r="Y73" l="1"/>
  <c r="X76"/>
  <c r="Z72"/>
  <c r="AA72"/>
  <c r="J89"/>
  <c r="K86"/>
  <c r="L85"/>
  <c r="M85"/>
  <c r="G92"/>
  <c r="I91" s="1"/>
  <c r="P81"/>
  <c r="O80"/>
  <c r="AC77"/>
  <c r="W78"/>
  <c r="Y74" l="1"/>
  <c r="Z73"/>
  <c r="AA73"/>
  <c r="X77"/>
  <c r="K87"/>
  <c r="L86"/>
  <c r="M86"/>
  <c r="J90"/>
  <c r="G93"/>
  <c r="G94" s="1"/>
  <c r="P82"/>
  <c r="O81"/>
  <c r="AC78"/>
  <c r="W79"/>
  <c r="Y75" l="1"/>
  <c r="X78"/>
  <c r="Z74"/>
  <c r="AA74"/>
  <c r="L87"/>
  <c r="M87"/>
  <c r="I92"/>
  <c r="G95"/>
  <c r="P83"/>
  <c r="O82"/>
  <c r="AC79"/>
  <c r="W80"/>
  <c r="X79" l="1"/>
  <c r="Y76"/>
  <c r="Z75"/>
  <c r="AA75"/>
  <c r="K88"/>
  <c r="J91"/>
  <c r="G96"/>
  <c r="I95" s="1"/>
  <c r="I94"/>
  <c r="P84"/>
  <c r="O83"/>
  <c r="AC80"/>
  <c r="W81"/>
  <c r="X80" s="1"/>
  <c r="Z76" l="1"/>
  <c r="AA76"/>
  <c r="Y77"/>
  <c r="I93"/>
  <c r="K91" s="1"/>
  <c r="L88"/>
  <c r="M88"/>
  <c r="G97"/>
  <c r="G98" s="1"/>
  <c r="P85"/>
  <c r="O84"/>
  <c r="AC81"/>
  <c r="Z77" l="1"/>
  <c r="AA77"/>
  <c r="L91"/>
  <c r="M91"/>
  <c r="K90"/>
  <c r="J94"/>
  <c r="K89"/>
  <c r="J93"/>
  <c r="J92"/>
  <c r="I96"/>
  <c r="G99"/>
  <c r="P86"/>
  <c r="O85"/>
  <c r="AC82"/>
  <c r="W83"/>
  <c r="W82"/>
  <c r="Y79" l="1"/>
  <c r="Y78"/>
  <c r="X81"/>
  <c r="X82"/>
  <c r="L90"/>
  <c r="M90"/>
  <c r="K92"/>
  <c r="J95"/>
  <c r="L89"/>
  <c r="M89"/>
  <c r="G100"/>
  <c r="G101" s="1"/>
  <c r="I98"/>
  <c r="I97" s="1"/>
  <c r="K93" s="1"/>
  <c r="P87"/>
  <c r="O86"/>
  <c r="AC83"/>
  <c r="W84"/>
  <c r="I99" l="1"/>
  <c r="K95" s="1"/>
  <c r="Y80"/>
  <c r="Z78"/>
  <c r="AA78"/>
  <c r="Z79"/>
  <c r="AA79"/>
  <c r="X83"/>
  <c r="L93"/>
  <c r="M93"/>
  <c r="J96"/>
  <c r="L92"/>
  <c r="M92"/>
  <c r="K94"/>
  <c r="I101"/>
  <c r="I100" s="1"/>
  <c r="K96" s="1"/>
  <c r="G102"/>
  <c r="P88"/>
  <c r="O87"/>
  <c r="AC84"/>
  <c r="W85"/>
  <c r="Y81" l="1"/>
  <c r="Z80"/>
  <c r="AA80"/>
  <c r="X84"/>
  <c r="L96"/>
  <c r="M96"/>
  <c r="L95"/>
  <c r="M95"/>
  <c r="L94"/>
  <c r="M94"/>
  <c r="G103"/>
  <c r="G104" s="1"/>
  <c r="G105" s="1"/>
  <c r="G106" s="1"/>
  <c r="G107" s="1"/>
  <c r="G108" s="1"/>
  <c r="G109" s="1"/>
  <c r="G110" s="1"/>
  <c r="P89"/>
  <c r="O88"/>
  <c r="AC85"/>
  <c r="W86"/>
  <c r="Y82" l="1"/>
  <c r="X85"/>
  <c r="Z81"/>
  <c r="AA81"/>
  <c r="I102"/>
  <c r="P90"/>
  <c r="O89"/>
  <c r="AC86"/>
  <c r="W87"/>
  <c r="X86" l="1"/>
  <c r="Y83"/>
  <c r="Z82"/>
  <c r="AA82"/>
  <c r="P91"/>
  <c r="O90"/>
  <c r="AC87"/>
  <c r="W88"/>
  <c r="X87" l="1"/>
  <c r="Y84"/>
  <c r="Z83"/>
  <c r="AA83"/>
  <c r="P92"/>
  <c r="O91"/>
  <c r="AC88"/>
  <c r="Z84" l="1"/>
  <c r="AA84"/>
  <c r="P93"/>
  <c r="O92"/>
  <c r="AC89"/>
  <c r="W90"/>
  <c r="W89"/>
  <c r="Y85" l="1"/>
  <c r="X88"/>
  <c r="X89"/>
  <c r="Y86"/>
  <c r="R10"/>
  <c r="P94"/>
  <c r="O93"/>
  <c r="R9" s="1"/>
  <c r="AC90"/>
  <c r="W91"/>
  <c r="Y87" l="1"/>
  <c r="Z86"/>
  <c r="AA86"/>
  <c r="X90"/>
  <c r="Z85"/>
  <c r="AA85"/>
  <c r="P95"/>
  <c r="O94"/>
  <c r="R8" s="1"/>
  <c r="AC91"/>
  <c r="W92"/>
  <c r="Y88" l="1"/>
  <c r="X91"/>
  <c r="Z87"/>
  <c r="AA87"/>
  <c r="P96"/>
  <c r="O95"/>
  <c r="R7" s="1"/>
  <c r="AC92"/>
  <c r="W93"/>
  <c r="X92" l="1"/>
  <c r="Y89"/>
  <c r="Z88"/>
  <c r="AA88"/>
  <c r="P97"/>
  <c r="O96"/>
  <c r="R6" s="1"/>
  <c r="AC93"/>
  <c r="F16"/>
  <c r="F14"/>
  <c r="F24"/>
  <c r="Z89" l="1"/>
  <c r="AA89"/>
  <c r="P98"/>
  <c r="O97"/>
  <c r="R5" s="1"/>
  <c r="AC94"/>
  <c r="W95"/>
  <c r="W94"/>
  <c r="F26"/>
  <c r="Y90" l="1"/>
  <c r="X94"/>
  <c r="X93"/>
  <c r="Y91"/>
  <c r="P99"/>
  <c r="O98"/>
  <c r="R4" s="1"/>
  <c r="AC95"/>
  <c r="W96"/>
  <c r="Z91" l="1"/>
  <c r="AA91"/>
  <c r="Z90"/>
  <c r="AA90"/>
  <c r="Y92"/>
  <c r="X95"/>
  <c r="P100"/>
  <c r="O99"/>
  <c r="R3" s="1"/>
  <c r="AC96"/>
  <c r="Z92" l="1"/>
  <c r="AA92"/>
  <c r="P101"/>
  <c r="O100"/>
  <c r="R2" s="1"/>
  <c r="AC97"/>
  <c r="W97"/>
  <c r="Y93" l="1"/>
  <c r="X96"/>
  <c r="W98"/>
  <c r="Y94" s="1"/>
  <c r="P102"/>
  <c r="O101"/>
  <c r="AC98"/>
  <c r="W99"/>
  <c r="Z94" l="1"/>
  <c r="AA94"/>
  <c r="X97"/>
  <c r="Z93"/>
  <c r="AA93"/>
  <c r="Y95"/>
  <c r="P103"/>
  <c r="O102"/>
  <c r="W100"/>
  <c r="Y96" s="1"/>
  <c r="Z96" l="1"/>
  <c r="AA96"/>
  <c r="Z95"/>
  <c r="AA95"/>
  <c r="P104"/>
  <c r="O103"/>
  <c r="AC99"/>
  <c r="W101"/>
  <c r="Y97" s="1"/>
  <c r="Z97" l="1"/>
  <c r="AA97"/>
  <c r="P105"/>
  <c r="O104"/>
  <c r="AC100"/>
  <c r="AF8"/>
  <c r="AF6"/>
  <c r="AF9"/>
  <c r="AF4"/>
  <c r="AF10"/>
  <c r="AF2"/>
  <c r="AF3"/>
  <c r="AF7"/>
  <c r="AF5"/>
  <c r="T24"/>
  <c r="P106" l="1"/>
  <c r="O105"/>
  <c r="AC101"/>
  <c r="P107" l="1"/>
  <c r="O106"/>
  <c r="AC102"/>
  <c r="T27"/>
  <c r="P108" l="1"/>
  <c r="O107"/>
  <c r="AC103"/>
  <c r="P109" l="1"/>
  <c r="O108"/>
  <c r="AC104"/>
  <c r="P110" l="1"/>
  <c r="O110" s="1"/>
  <c r="O109"/>
  <c r="AC105"/>
  <c r="AC106" l="1"/>
  <c r="AC107" l="1"/>
  <c r="T9"/>
  <c r="T16"/>
  <c r="T14"/>
  <c r="T21"/>
</calcChain>
</file>

<file path=xl/sharedStrings.xml><?xml version="1.0" encoding="utf-8"?>
<sst xmlns="http://schemas.openxmlformats.org/spreadsheetml/2006/main" count="247" uniqueCount="201">
  <si>
    <t>Years BP</t>
  </si>
  <si>
    <t>Vostok Ice Core Methane Data for 420,000 Years</t>
  </si>
  <si>
    <t>---------------------------------------------------------------------</t>
  </si>
  <si>
    <t xml:space="preserve">              World Data Center for Paleoclimatology, Boulder</t>
  </si>
  <si>
    <t xml:space="preserve">                                and </t>
  </si>
  <si>
    <t xml:space="preserve">                   NOAA Paleoclimatology Program</t>
  </si>
  <si>
    <t>NOTE: PLEASE CITE ORIGINAL REFERENCE WHEN USING THIS DATA!!!!!</t>
  </si>
  <si>
    <t>NAME OF DATA SET: Vostok Ice Core Methane Data for 420,000 Years</t>
  </si>
  <si>
    <t>LAST UPDATE: 11/2001 (Original Receipt by WDC Paleo).</t>
  </si>
  <si>
    <t xml:space="preserve">CONTRIBUTOR: Jean Robert Petit, LGGE-CNRS. </t>
  </si>
  <si>
    <t>IGBP PAGES/WDCA CONTRIBUTION SERIES NUMBER: 2001-076</t>
  </si>
  <si>
    <t xml:space="preserve">SUGGESTED DATA CITATION: Petit, J.R., et al., 2001, </t>
  </si>
  <si>
    <t xml:space="preserve">Vostok Ice Core Data for 420,000 Years, IGBP PAGES/World Data Center </t>
  </si>
  <si>
    <t xml:space="preserve">for Paleoclimatology Data Contribution Series #2001-076.  </t>
  </si>
  <si>
    <t xml:space="preserve">NOAA/NGDC Paleoclimatology Program, Boulder CO, USA. </t>
  </si>
  <si>
    <t xml:space="preserve">ORIGINAL REFERENCE: Petit J.R., Jouzel J., Raynaud D., Barkov N.I., </t>
  </si>
  <si>
    <t xml:space="preserve">Barnola J.M., Basile I., Bender M., Chappellaz J., Davis J., Delaygue G., </t>
  </si>
  <si>
    <t xml:space="preserve">Delmotte M., Kotlyakov V.M., Legrand M., Lipenkov V., Lorius C., </t>
  </si>
  <si>
    <t xml:space="preserve">Pépin L., Ritz C., Saltzman E., Stievenard M., 1999, </t>
  </si>
  <si>
    <t xml:space="preserve">Climate and Atmospheric History of the Past 420,000 years from the </t>
  </si>
  <si>
    <t>Vostok Ice Core, Antarctica, Nature, 399, pp.429-436.</t>
  </si>
  <si>
    <t>ADDITIONAL REFERENCES:</t>
  </si>
  <si>
    <t>Barnola, J.M., Raynaud, D., Korotkevich, Y.S. &amp; Lorius, C., 1987.</t>
  </si>
  <si>
    <t xml:space="preserve">Vostok ice core provides 160,000-year record of atmospheric CO2. </t>
  </si>
  <si>
    <t>Nature, 329, 408-414.</t>
  </si>
  <si>
    <t>Barnola, J.M., Pimienta, P., Raynaud, D. &amp; Korotkevich, Y.S., 1991.</t>
  </si>
  <si>
    <t xml:space="preserve">CO2 climate relationship as deduced from the Vostok ice core: </t>
  </si>
  <si>
    <t xml:space="preserve">a re-examination based on new measurements and on a re-evaluation of </t>
  </si>
  <si>
    <t>the air dating.  Tellus, 43B, 83-91.</t>
  </si>
  <si>
    <t>Chappellaz, J., Barnola, J.-M., Raynaud, D., Korotkevich, Y.S. &amp; Lorius, C. 1990.</t>
  </si>
  <si>
    <t xml:space="preserve">Ice-core record of atmospheric methane over the past 160,000 years. </t>
  </si>
  <si>
    <t>Nature, 345, 127-131.</t>
  </si>
  <si>
    <t>Jouzel J., C. Lorius, J. R. Petit, C. Genthon, N. I. Barkov, V. M. Kotlyakov,</t>
  </si>
  <si>
    <t xml:space="preserve">and V. M. Petrov, 1987,  Vostok ice core: a continuous isotope temperature record </t>
  </si>
  <si>
    <t xml:space="preserve">over the last climatic cycle (160,000 years), Nature, 329, 1987, 402-408. </t>
  </si>
  <si>
    <t xml:space="preserve">Jouzel J., N. I. Barkov, J. M. Barnola, M. Bender, J. Chappelaz, C. Genthon, </t>
  </si>
  <si>
    <t xml:space="preserve">V. M. Kotlyakov, V. Lipenkov, C. Lorius, J. R. Petit, D. Raynaud, G. Raisbeck, </t>
  </si>
  <si>
    <t>C. Ritz, T. Sowers, M. Stievenard, F. Yiou and P. Yiou, 1993,</t>
  </si>
  <si>
    <t xml:space="preserve">Extending the Vostok ice-core record of paleoclimate to the penultimate glacial period, </t>
  </si>
  <si>
    <t xml:space="preserve">Nature, 364, 1993, 407-412. </t>
  </si>
  <si>
    <t xml:space="preserve">Jouzel J., C. Waelbroeck, B. Malaizé, M. Bender, J. R. Petit, N. I. Barkov, </t>
  </si>
  <si>
    <t xml:space="preserve">J. M. Barnola, T. King, V. M. Kotlyakov, V. Lipenkov, C. Lorius, D. Raynaud, C. Ritz </t>
  </si>
  <si>
    <t xml:space="preserve">and T. Sowers, 1996,Climatic interpretation of the recently extended Vostok ice records, </t>
  </si>
  <si>
    <t xml:space="preserve">Clim.Dyn., 12, 513-521. </t>
  </si>
  <si>
    <t xml:space="preserve">Legrand M., C. Lorius, N;I. Barkov, V.N. Petrov, 1988, </t>
  </si>
  <si>
    <t xml:space="preserve">Vostok (Antarctica) ice core: atmospheric chemistry changes over the last </t>
  </si>
  <si>
    <t>climatic cycle (160,000 years), Atmos. Environ. 1988, 22, 317-331.</t>
  </si>
  <si>
    <t xml:space="preserve">Lorius C., J. Jouzel, C. Ritz, L. Merlivat, N. I. Barkov, Y. S. Korotkevitch, </t>
  </si>
  <si>
    <t xml:space="preserve">and V. M. Kotlyakov, 1985, A 150,000-year climatic record from Antarctic ice, </t>
  </si>
  <si>
    <t>Nature, 316, 591-596.</t>
  </si>
  <si>
    <t>Petit J.R., L. Mounier, J. Jouzel, Y. Korotkevitch, V. Kotlyakov and C. Lorius, 1990,</t>
  </si>
  <si>
    <t xml:space="preserve">Paleoclimatological implications of the Vostok core dust record, </t>
  </si>
  <si>
    <t xml:space="preserve">Nature, 343, 56-58. </t>
  </si>
  <si>
    <t xml:space="preserve">Sowers T. M. Bender, L. D. Labeyrie, J. Jouzel, D. Raynaud, D. Martinson, </t>
  </si>
  <si>
    <t xml:space="preserve">and Y. S. Korotkevich, 1993, 135,000 year Vostok - SPECMAP common temporal framework, </t>
  </si>
  <si>
    <t>Paleoceanography v.8, p. 737-766.</t>
  </si>
  <si>
    <t>GEOGRAPHIC REGION: Antarctica</t>
  </si>
  <si>
    <t>PERIOD OF RECORD: 0-422 KYrBP</t>
  </si>
  <si>
    <t>DESCRIPTION: Vostok Ice Core Methane Data for 420,000 Years</t>
  </si>
  <si>
    <t>CH4 data: file"ch4nat.txt"</t>
  </si>
  <si>
    <t xml:space="preserve">Column 1: Gas Age as deduced from the Barnola et al. (1991) model </t>
  </si>
  <si>
    <t>Column  2: CH4 concentration (ppbv). See note below</t>
  </si>
  <si>
    <t>Web-Address of data:   ftp://ftp.ncdc.noaa.gov/pub/data/paleo/icecore/antarctica/vostok/ch4nat.txt</t>
  </si>
  <si>
    <t>Notes</t>
  </si>
  <si>
    <t>Begin 1545</t>
  </si>
  <si>
    <t>Center 1545</t>
  </si>
  <si>
    <t>4.636 avr</t>
  </si>
  <si>
    <t>13.9 avr</t>
  </si>
  <si>
    <t>Begin 5</t>
  </si>
  <si>
    <t>5-Center</t>
  </si>
  <si>
    <t>Δt</t>
  </si>
  <si>
    <t>kyr bins</t>
  </si>
  <si>
    <t>Gaps in the</t>
  </si>
  <si>
    <t>data limit</t>
  </si>
  <si>
    <t>this TS to</t>
  </si>
  <si>
    <t>Least Sq:</t>
  </si>
  <si>
    <t>Slope</t>
  </si>
  <si>
    <t>Intercept</t>
  </si>
  <si>
    <t>Last Data Pt.</t>
  </si>
  <si>
    <t>Cell 418 Age</t>
  </si>
  <si>
    <t>VADM Observ</t>
  </si>
  <si>
    <t>BP Observ</t>
  </si>
  <si>
    <t>Methane Bin</t>
  </si>
  <si>
    <t>KyrBP</t>
  </si>
  <si>
    <t>Methane</t>
  </si>
  <si>
    <t>Interpolated</t>
  </si>
  <si>
    <r>
      <t>Δ</t>
    </r>
    <r>
      <rPr>
        <b/>
        <i/>
        <sz val="10"/>
        <color theme="1"/>
        <rFont val="Times New Roman"/>
        <family val="1"/>
      </rPr>
      <t>t</t>
    </r>
  </si>
  <si>
    <t>13.9 Model</t>
  </si>
  <si>
    <t>Cycles</t>
  </si>
  <si>
    <t>13.9 Correl</t>
  </si>
  <si>
    <t>41.7 Model</t>
  </si>
  <si>
    <t>41.7 Correl</t>
  </si>
  <si>
    <t>10 cycles</t>
  </si>
  <si>
    <t>9 cycles</t>
  </si>
  <si>
    <t>Lag (kyr)</t>
  </si>
  <si>
    <t>70%</t>
  </si>
  <si>
    <t>90%</t>
  </si>
  <si>
    <t>3-9 BP</t>
  </si>
  <si>
    <t>1-9 BP</t>
  </si>
  <si>
    <t>Cells</t>
  </si>
  <si>
    <t>from 148.536 Ka</t>
  </si>
  <si>
    <t>to 10.878 Ka</t>
  </si>
  <si>
    <t>7 to 96</t>
  </si>
  <si>
    <t>13.9 Avr</t>
  </si>
  <si>
    <t>41.8 Avr</t>
  </si>
  <si>
    <t>16 to 97</t>
  </si>
  <si>
    <t>to 21.705 Ka</t>
  </si>
  <si>
    <t>from 397.559 Ka</t>
  </si>
  <si>
    <t>Table E12.1.1 – Information about the Atmospheric Methane Time-Series.</t>
  </si>
  <si>
    <t>Description</t>
  </si>
  <si>
    <t>Details for this Time-Series</t>
  </si>
  <si>
    <t>Data Source</t>
  </si>
  <si>
    <t>Brief description of the data</t>
  </si>
  <si>
    <t>420-kyr record of methane estimated from the Vostok ice core.</t>
  </si>
  <si>
    <t>Abbreviated reference</t>
  </si>
  <si>
    <r>
      <t xml:space="preserve">Petit </t>
    </r>
    <r>
      <rPr>
        <i/>
        <sz val="11"/>
        <color theme="1"/>
        <rFont val="Times New Roman"/>
        <family val="1"/>
      </rPr>
      <t>et al.</t>
    </r>
    <r>
      <rPr>
        <sz val="11"/>
        <color theme="1"/>
        <rFont val="Times New Roman"/>
        <family val="1"/>
      </rPr>
      <t xml:space="preserve">  2001</t>
    </r>
  </si>
  <si>
    <t>Details about the data source</t>
  </si>
  <si>
    <t>NOAA, NCDC Data Contribution Series #2001-076</t>
  </si>
  <si>
    <t>Original Time-Series</t>
  </si>
  <si>
    <t>Beginning time</t>
  </si>
  <si>
    <t>417.173 Ka</t>
  </si>
  <si>
    <t>Ending time</t>
  </si>
  <si>
    <t>2.347 Ka</t>
  </si>
  <si>
    <t>No. of samples (observations)</t>
  </si>
  <si>
    <t>Estimated ages: Mean error</t>
  </si>
  <si>
    <r>
      <t>1.7-kyr (inferred</t>
    </r>
    <r>
      <rPr>
        <sz val="11"/>
        <color theme="1"/>
        <rFont val="Times New Roman"/>
        <family val="1"/>
      </rPr>
      <t>)</t>
    </r>
  </si>
  <si>
    <t>Estimated ages: Minimum error</t>
  </si>
  <si>
    <t>0.1-kyr (inferred)</t>
  </si>
  <si>
    <t>Estimated ages: Maximum error</t>
  </si>
  <si>
    <t>4.2-kyr (inferred)</t>
  </si>
  <si>
    <t>Table E12.2.1 – Atmospheric Methane: Data Preparation.</t>
  </si>
  <si>
    <t>Preparation Summary</t>
  </si>
  <si>
    <t>Test # 1</t>
  </si>
  <si>
    <t>Test # 2</t>
  </si>
  <si>
    <t>Data Preparation Steps</t>
  </si>
  <si>
    <t>13.9-kyr</t>
  </si>
  <si>
    <t>41.8-kyr</t>
  </si>
  <si>
    <t>Bin Sizes for Histogram</t>
  </si>
  <si>
    <t>1.55-kyr</t>
  </si>
  <si>
    <t>4.64-kyr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</si>
  <si>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</si>
  <si>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</si>
  <si>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</si>
  <si>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</si>
  <si>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</si>
  <si>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</si>
  <si>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</si>
  <si>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</si>
  <si>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149 Ka</t>
  </si>
  <si>
    <t>398 Ka</t>
  </si>
  <si>
    <t>Ending Time of Test</t>
  </si>
  <si>
    <t>11 Ka</t>
  </si>
  <si>
    <t>22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</si>
  <si>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</si>
  <si>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</si>
  <si>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</si>
  <si>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</si>
  <si>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</si>
  <si>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</si>
  <si>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</si>
  <si>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</si>
  <si>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</si>
  <si>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</si>
  <si>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</si>
  <si>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</si>
  <si>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</si>
  <si>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</si>
  <si>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</si>
  <si>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</si>
  <si>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E12.3.1 – Results from Atmospheric Methane Tests.</t>
  </si>
  <si>
    <t>Test #2</t>
  </si>
  <si>
    <t>Least Squares Tests Test 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</si>
  <si>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</si>
  <si>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</si>
  <si>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</si>
  <si>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</si>
  <si>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</si>
  <si>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23.39-kyr</t>
  </si>
  <si>
    <t>39.06-kyr</t>
  </si>
  <si>
    <t>p-value</t>
  </si>
  <si>
    <t>Secondary Wavelength</t>
  </si>
  <si>
    <t>14.71-kyr</t>
  </si>
  <si>
    <t>---</t>
  </si>
  <si>
    <t>Smoothed Periodogram</t>
  </si>
  <si>
    <t>20.66-kyr</t>
  </si>
  <si>
    <t>41.68-kyr</t>
  </si>
  <si>
    <t>Confidence Level</t>
  </si>
  <si>
    <t>Correlation &amp; Lag Tests</t>
  </si>
  <si>
    <t>Correlation with lag</t>
  </si>
  <si>
    <t xml:space="preserve">Offset used with Model </t>
  </si>
  <si>
    <t>-2.82-kyr</t>
  </si>
  <si>
    <t>-8.25-kyr</t>
  </si>
  <si>
    <t>Input data</t>
  </si>
  <si>
    <t>used in</t>
  </si>
  <si>
    <t>periodogram</t>
  </si>
  <si>
    <t>scripts.</t>
  </si>
  <si>
    <t>File Name</t>
  </si>
  <si>
    <t>Methane_a_14-kyr.txt</t>
  </si>
  <si>
    <t>Methane_b_42-kyr.txt</t>
  </si>
  <si>
    <t>Periodogram for 13.9-kyr test.</t>
  </si>
  <si>
    <t>Periodogram for 41.8-kyr test.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</si>
</sst>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000000"/>
    <numFmt numFmtId="167" formatCode="0.0"/>
  </numFmts>
  <fonts count="41"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1"/>
      <color theme="1"/>
      <name val="Calibri"/>
      <family val="2"/>
      <scheme val="minor"/>
    </font>
    <font>
      <sz val="9"/>
      <name val="Genev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宋体"/>
    </font>
    <font>
      <sz val="12"/>
      <name val="Geneva"/>
    </font>
    <font>
      <sz val="10"/>
      <name val="Helv"/>
    </font>
    <font>
      <sz val="10"/>
      <name val="Helvetica-Narrow"/>
    </font>
    <font>
      <sz val="10"/>
      <name val="Geneva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69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3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/>
    <xf numFmtId="0" fontId="25" fillId="0" borderId="0"/>
    <xf numFmtId="0" fontId="3" fillId="0" borderId="0"/>
    <xf numFmtId="0" fontId="21" fillId="0" borderId="0"/>
    <xf numFmtId="0" fontId="27" fillId="0" borderId="0"/>
    <xf numFmtId="0" fontId="21" fillId="0" borderId="0"/>
    <xf numFmtId="0" fontId="3" fillId="0" borderId="0"/>
    <xf numFmtId="0" fontId="28" fillId="0" borderId="0"/>
    <xf numFmtId="0" fontId="21" fillId="0" borderId="0"/>
    <xf numFmtId="0" fontId="3" fillId="0" borderId="0"/>
    <xf numFmtId="0" fontId="1" fillId="0" borderId="0"/>
    <xf numFmtId="0" fontId="26" fillId="0" borderId="0"/>
  </cellStyleXfs>
  <cellXfs count="97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/>
    <xf numFmtId="165" fontId="23" fillId="0" borderId="0" xfId="43" applyNumberFormat="1" applyFont="1"/>
    <xf numFmtId="0" fontId="23" fillId="2" borderId="0" xfId="52" applyFont="1" applyFill="1"/>
    <xf numFmtId="164" fontId="22" fillId="0" borderId="0" xfId="52" applyNumberFormat="1" applyFont="1" applyAlignment="1">
      <alignment horizontal="center"/>
    </xf>
    <xf numFmtId="164" fontId="23" fillId="0" borderId="0" xfId="52" applyNumberFormat="1" applyFont="1"/>
    <xf numFmtId="0" fontId="23" fillId="0" borderId="0" xfId="52" applyFont="1" applyFill="1"/>
    <xf numFmtId="0" fontId="21" fillId="0" borderId="0" xfId="60"/>
    <xf numFmtId="0" fontId="23" fillId="0" borderId="0" xfId="60" applyFont="1" applyFill="1"/>
    <xf numFmtId="0" fontId="22" fillId="0" borderId="0" xfId="60" applyFont="1" applyFill="1"/>
    <xf numFmtId="0" fontId="23" fillId="0" borderId="0" xfId="60" applyFont="1" applyFill="1" applyAlignment="1">
      <alignment horizontal="left"/>
    </xf>
    <xf numFmtId="1" fontId="23" fillId="0" borderId="0" xfId="60" applyNumberFormat="1" applyFont="1" applyFill="1" applyAlignment="1">
      <alignment horizontal="left"/>
    </xf>
    <xf numFmtId="166" fontId="23" fillId="0" borderId="0" xfId="60" applyNumberFormat="1" applyFont="1" applyFill="1" applyAlignment="1">
      <alignment horizontal="left"/>
    </xf>
    <xf numFmtId="0" fontId="22" fillId="0" borderId="0" xfId="52" applyFont="1" applyFill="1"/>
    <xf numFmtId="164" fontId="23" fillId="0" borderId="0" xfId="52" applyNumberFormat="1" applyFont="1" applyFill="1"/>
    <xf numFmtId="1" fontId="23" fillId="0" borderId="0" xfId="52" applyNumberFormat="1" applyFont="1" applyFill="1"/>
    <xf numFmtId="164" fontId="23" fillId="0" borderId="0" xfId="60" applyNumberFormat="1" applyFont="1" applyAlignment="1">
      <alignment horizontal="left"/>
    </xf>
    <xf numFmtId="164" fontId="23" fillId="0" borderId="0" xfId="43" applyNumberFormat="1" applyFont="1" applyAlignment="1">
      <alignment horizontal="left"/>
    </xf>
    <xf numFmtId="1" fontId="30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" fontId="32" fillId="0" borderId="0" xfId="0" applyNumberFormat="1" applyFont="1"/>
    <xf numFmtId="164" fontId="32" fillId="0" borderId="0" xfId="0" applyNumberFormat="1" applyFont="1"/>
    <xf numFmtId="1" fontId="32" fillId="0" borderId="0" xfId="0" applyNumberFormat="1" applyFont="1" applyAlignment="1">
      <alignment horizontal="center"/>
    </xf>
    <xf numFmtId="0" fontId="23" fillId="0" borderId="0" xfId="60" applyFont="1"/>
    <xf numFmtId="0" fontId="23" fillId="0" borderId="0" xfId="43" applyFont="1"/>
    <xf numFmtId="0" fontId="29" fillId="0" borderId="0" xfId="0" applyFont="1"/>
    <xf numFmtId="0" fontId="23" fillId="0" borderId="0" xfId="60" applyFont="1" applyAlignment="1">
      <alignment horizontal="left"/>
    </xf>
    <xf numFmtId="167" fontId="22" fillId="0" borderId="0" xfId="52" applyNumberFormat="1" applyFont="1" applyAlignment="1">
      <alignment horizontal="center"/>
    </xf>
    <xf numFmtId="167" fontId="23" fillId="0" borderId="0" xfId="52" applyNumberFormat="1" applyFont="1" applyAlignment="1">
      <alignment horizontal="right"/>
    </xf>
    <xf numFmtId="167" fontId="0" fillId="0" borderId="0" xfId="0" applyNumberFormat="1"/>
    <xf numFmtId="167" fontId="22" fillId="0" borderId="0" xfId="52" applyNumberFormat="1" applyFont="1" applyFill="1" applyAlignment="1">
      <alignment horizontal="center"/>
    </xf>
    <xf numFmtId="167" fontId="23" fillId="0" borderId="0" xfId="51" applyNumberFormat="1" applyFont="1"/>
    <xf numFmtId="167" fontId="23" fillId="0" borderId="0" xfId="51" applyNumberFormat="1" applyFont="1" applyFill="1"/>
    <xf numFmtId="167" fontId="23" fillId="0" borderId="0" xfId="52" quotePrefix="1" applyNumberFormat="1" applyFont="1" applyAlignment="1">
      <alignment horizontal="right"/>
    </xf>
    <xf numFmtId="164" fontId="33" fillId="0" borderId="0" xfId="52" applyNumberFormat="1" applyFont="1" applyFill="1"/>
    <xf numFmtId="1" fontId="22" fillId="0" borderId="0" xfId="52" applyNumberFormat="1" applyFont="1" applyFill="1" applyAlignment="1">
      <alignment horizontal="center"/>
    </xf>
    <xf numFmtId="1" fontId="23" fillId="0" borderId="0" xfId="52" applyNumberFormat="1" applyFont="1" applyFill="1" applyAlignment="1">
      <alignment horizontal="center"/>
    </xf>
    <xf numFmtId="164" fontId="23" fillId="0" borderId="0" xfId="52" applyNumberFormat="1" applyFont="1" applyFill="1" applyAlignment="1">
      <alignment horizontal="right"/>
    </xf>
    <xf numFmtId="1" fontId="33" fillId="0" borderId="0" xfId="52" applyNumberFormat="1" applyFont="1" applyFill="1" applyAlignment="1">
      <alignment horizontal="center"/>
    </xf>
    <xf numFmtId="164" fontId="23" fillId="0" borderId="0" xfId="52" quotePrefix="1" applyNumberFormat="1" applyFont="1" applyFill="1" applyAlignment="1">
      <alignment horizontal="right"/>
    </xf>
    <xf numFmtId="0" fontId="30" fillId="0" borderId="0" xfId="0" applyFont="1" applyAlignment="1">
      <alignment horizontal="right"/>
    </xf>
    <xf numFmtId="10" fontId="30" fillId="0" borderId="0" xfId="0" applyNumberFormat="1" applyFont="1" applyAlignment="1">
      <alignment horizontal="right"/>
    </xf>
    <xf numFmtId="164" fontId="22" fillId="0" borderId="0" xfId="52" applyNumberFormat="1" applyFont="1"/>
    <xf numFmtId="0" fontId="0" fillId="0" borderId="0" xfId="0" applyAlignment="1">
      <alignment horizontal="right"/>
    </xf>
    <xf numFmtId="167" fontId="34" fillId="0" borderId="0" xfId="51" applyNumberFormat="1" applyFont="1" applyFill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justify"/>
    </xf>
    <xf numFmtId="0" fontId="36" fillId="0" borderId="10" xfId="0" applyFont="1" applyBorder="1"/>
    <xf numFmtId="0" fontId="0" fillId="0" borderId="11" xfId="0" applyBorder="1"/>
    <xf numFmtId="0" fontId="36" fillId="0" borderId="11" xfId="0" applyFont="1" applyBorder="1"/>
    <xf numFmtId="0" fontId="36" fillId="34" borderId="12" xfId="0" applyFont="1" applyFill="1" applyBorder="1"/>
    <xf numFmtId="0" fontId="0" fillId="34" borderId="13" xfId="0" applyFill="1" applyBorder="1"/>
    <xf numFmtId="0" fontId="36" fillId="34" borderId="13" xfId="0" applyFont="1" applyFill="1" applyBorder="1"/>
    <xf numFmtId="0" fontId="36" fillId="0" borderId="12" xfId="0" applyFont="1" applyBorder="1"/>
    <xf numFmtId="0" fontId="0" fillId="0" borderId="13" xfId="0" applyBorder="1"/>
    <xf numFmtId="0" fontId="37" fillId="0" borderId="12" xfId="0" applyFont="1" applyBorder="1"/>
    <xf numFmtId="0" fontId="37" fillId="0" borderId="13" xfId="0" applyFont="1" applyBorder="1"/>
    <xf numFmtId="0" fontId="29" fillId="0" borderId="13" xfId="0" applyFont="1" applyBorder="1"/>
    <xf numFmtId="0" fontId="37" fillId="34" borderId="12" xfId="0" applyFont="1" applyFill="1" applyBorder="1"/>
    <xf numFmtId="0" fontId="37" fillId="34" borderId="13" xfId="0" applyFont="1" applyFill="1" applyBorder="1"/>
    <xf numFmtId="0" fontId="37" fillId="0" borderId="14" xfId="0" applyFont="1" applyBorder="1"/>
    <xf numFmtId="0" fontId="0" fillId="0" borderId="15" xfId="0" applyBorder="1"/>
    <xf numFmtId="0" fontId="37" fillId="0" borderId="15" xfId="0" applyFont="1" applyBorder="1"/>
    <xf numFmtId="0" fontId="37" fillId="0" borderId="13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16" xfId="0" applyFont="1" applyBorder="1" applyAlignment="1">
      <alignment horizontal="right"/>
    </xf>
    <xf numFmtId="0" fontId="36" fillId="0" borderId="16" xfId="0" applyFont="1" applyBorder="1" applyAlignment="1">
      <alignment horizontal="right" vertical="top" wrapText="1"/>
    </xf>
    <xf numFmtId="0" fontId="0" fillId="34" borderId="17" xfId="0" applyFill="1" applyBorder="1"/>
    <xf numFmtId="0" fontId="36" fillId="34" borderId="17" xfId="0" applyFont="1" applyFill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 vertical="top" wrapText="1"/>
    </xf>
    <xf numFmtId="0" fontId="37" fillId="0" borderId="18" xfId="0" applyFont="1" applyBorder="1" applyAlignment="1">
      <alignment horizontal="right"/>
    </xf>
    <xf numFmtId="0" fontId="37" fillId="0" borderId="18" xfId="0" applyFont="1" applyBorder="1" applyAlignment="1">
      <alignment horizontal="right" vertical="top" wrapText="1"/>
    </xf>
    <xf numFmtId="0" fontId="36" fillId="0" borderId="16" xfId="0" applyFont="1" applyBorder="1" applyAlignment="1">
      <alignment vertical="top" wrapText="1"/>
    </xf>
    <xf numFmtId="0" fontId="36" fillId="34" borderId="17" xfId="0" applyFont="1" applyFill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9" fontId="37" fillId="0" borderId="17" xfId="0" applyNumberFormat="1" applyFont="1" applyBorder="1" applyAlignment="1">
      <alignment horizontal="right" vertical="top" wrapText="1"/>
    </xf>
    <xf numFmtId="0" fontId="0" fillId="0" borderId="17" xfId="0" applyBorder="1"/>
    <xf numFmtId="0" fontId="37" fillId="34" borderId="17" xfId="0" applyFont="1" applyFill="1" applyBorder="1" applyAlignment="1">
      <alignment horizontal="right" wrapText="1"/>
    </xf>
    <xf numFmtId="9" fontId="37" fillId="0" borderId="17" xfId="0" applyNumberFormat="1" applyFont="1" applyBorder="1" applyAlignment="1">
      <alignment horizontal="right"/>
    </xf>
    <xf numFmtId="9" fontId="37" fillId="0" borderId="17" xfId="0" applyNumberFormat="1" applyFont="1" applyBorder="1" applyAlignment="1">
      <alignment horizontal="right" wrapText="1"/>
    </xf>
    <xf numFmtId="0" fontId="29" fillId="0" borderId="17" xfId="0" applyFont="1" applyBorder="1" applyAlignment="1">
      <alignment horizontal="right" vertical="top"/>
    </xf>
    <xf numFmtId="0" fontId="29" fillId="0" borderId="17" xfId="0" applyFont="1" applyBorder="1" applyAlignment="1">
      <alignment horizontal="right" vertical="top" wrapText="1"/>
    </xf>
    <xf numFmtId="0" fontId="2" fillId="0" borderId="0" xfId="0" applyFont="1"/>
    <xf numFmtId="0" fontId="32" fillId="0" borderId="0" xfId="0" applyFont="1"/>
    <xf numFmtId="0" fontId="30" fillId="0" borderId="0" xfId="0" applyFont="1"/>
    <xf numFmtId="167" fontId="30" fillId="0" borderId="0" xfId="0" applyNumberFormat="1" applyFont="1"/>
    <xf numFmtId="167" fontId="32" fillId="0" borderId="0" xfId="0" applyNumberFormat="1" applyFont="1"/>
    <xf numFmtId="0" fontId="40" fillId="0" borderId="0" xfId="0" applyFont="1"/>
  </cellXfs>
  <cellStyles count="6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1"/>
    <cellStyle name="Normal 2 2 2" xfId="53"/>
    <cellStyle name="Normal 2 2 2 2" xfId="55"/>
    <cellStyle name="Normal 2 2 2 3" xfId="63"/>
    <cellStyle name="Normal 2 2 3" xfId="62"/>
    <cellStyle name="Normal 2 3" xfId="44"/>
    <cellStyle name="Normal 2 3 2" xfId="49"/>
    <cellStyle name="Normal 2 3 2 2" xfId="52"/>
    <cellStyle name="Normal 2 4" xfId="61"/>
    <cellStyle name="Normal 3" xfId="2"/>
    <cellStyle name="Normal 3 2" xfId="46"/>
    <cellStyle name="Normal 3 2 2" xfId="48"/>
    <cellStyle name="Normal 3 2 2 2" xfId="54"/>
    <cellStyle name="Normal 3 2 2 2 2" xfId="56"/>
    <cellStyle name="Normal 3 2 2 3" xfId="66"/>
    <cellStyle name="Normal 3 2 3" xfId="59"/>
    <cellStyle name="Normal 3 2 4" xfId="65"/>
    <cellStyle name="Normal 3 3" xfId="50"/>
    <cellStyle name="Normal 3 4" xfId="64"/>
    <cellStyle name="Normal 4 2" xfId="51"/>
    <cellStyle name="Normal 4 2 2" xfId="58"/>
    <cellStyle name="Normal 4 3" xfId="67"/>
    <cellStyle name="Normal 5" xfId="57"/>
    <cellStyle name="Normal 6" xfId="60"/>
    <cellStyle name="Note 2" xfId="45"/>
    <cellStyle name="Note 3" xfId="47"/>
    <cellStyle name="Output" xfId="12" builtinId="21" customBuiltin="1"/>
    <cellStyle name="Standard_I1-BE-WA" xfId="68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692798914154421"/>
          <c:y val="9.8346525581940611E-2"/>
          <c:w val="0.84917277863631535"/>
          <c:h val="0.63400389911890964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Data!$B$2:$B$458</c:f>
              <c:numCache>
                <c:formatCode>0.000</c:formatCode>
                <c:ptCount val="457"/>
                <c:pt idx="0">
                  <c:v>-417.173</c:v>
                </c:pt>
                <c:pt idx="1">
                  <c:v>-415.452</c:v>
                </c:pt>
                <c:pt idx="2">
                  <c:v>-414.08</c:v>
                </c:pt>
                <c:pt idx="3">
                  <c:v>-412.18200000000002</c:v>
                </c:pt>
                <c:pt idx="4">
                  <c:v>-410.79300000000001</c:v>
                </c:pt>
                <c:pt idx="5">
                  <c:v>-408.995</c:v>
                </c:pt>
                <c:pt idx="6">
                  <c:v>-407.44200000000001</c:v>
                </c:pt>
                <c:pt idx="7">
                  <c:v>-405.82299999999998</c:v>
                </c:pt>
                <c:pt idx="8">
                  <c:v>-404.16399999999999</c:v>
                </c:pt>
                <c:pt idx="9">
                  <c:v>-401.86</c:v>
                </c:pt>
                <c:pt idx="10">
                  <c:v>-400.36200000000002</c:v>
                </c:pt>
                <c:pt idx="11">
                  <c:v>-398.57499999999999</c:v>
                </c:pt>
                <c:pt idx="12">
                  <c:v>-396.69799999999998</c:v>
                </c:pt>
                <c:pt idx="13">
                  <c:v>-394.62</c:v>
                </c:pt>
                <c:pt idx="14">
                  <c:v>-392.42700000000002</c:v>
                </c:pt>
                <c:pt idx="15">
                  <c:v>-390.56700000000001</c:v>
                </c:pt>
                <c:pt idx="16">
                  <c:v>-388.65199999999999</c:v>
                </c:pt>
                <c:pt idx="17">
                  <c:v>-386.54300000000001</c:v>
                </c:pt>
                <c:pt idx="18">
                  <c:v>-384.91</c:v>
                </c:pt>
                <c:pt idx="19">
                  <c:v>-383.52699999999999</c:v>
                </c:pt>
                <c:pt idx="20">
                  <c:v>-381.61200000000002</c:v>
                </c:pt>
                <c:pt idx="21">
                  <c:v>-379.625</c:v>
                </c:pt>
                <c:pt idx="22">
                  <c:v>-378.18299999999999</c:v>
                </c:pt>
                <c:pt idx="23">
                  <c:v>-374.56700000000001</c:v>
                </c:pt>
                <c:pt idx="24">
                  <c:v>-373.00700000000001</c:v>
                </c:pt>
                <c:pt idx="25">
                  <c:v>-370.91899999999998</c:v>
                </c:pt>
                <c:pt idx="26">
                  <c:v>-369.55200000000002</c:v>
                </c:pt>
                <c:pt idx="27">
                  <c:v>-368.10500000000002</c:v>
                </c:pt>
                <c:pt idx="28">
                  <c:v>-366.19099999999997</c:v>
                </c:pt>
                <c:pt idx="29">
                  <c:v>-364.471</c:v>
                </c:pt>
                <c:pt idx="30">
                  <c:v>-362.81400000000002</c:v>
                </c:pt>
                <c:pt idx="31">
                  <c:v>-361.16699999999997</c:v>
                </c:pt>
                <c:pt idx="32">
                  <c:v>-359.68200000000002</c:v>
                </c:pt>
                <c:pt idx="33">
                  <c:v>-357.72800000000001</c:v>
                </c:pt>
                <c:pt idx="34">
                  <c:v>-356.83800000000002</c:v>
                </c:pt>
                <c:pt idx="35">
                  <c:v>-356.202</c:v>
                </c:pt>
                <c:pt idx="36">
                  <c:v>-354.32600000000002</c:v>
                </c:pt>
                <c:pt idx="37">
                  <c:v>-352.40600000000001</c:v>
                </c:pt>
                <c:pt idx="38">
                  <c:v>-350.75900000000001</c:v>
                </c:pt>
                <c:pt idx="39">
                  <c:v>-349.16</c:v>
                </c:pt>
                <c:pt idx="40">
                  <c:v>-347.60399999999998</c:v>
                </c:pt>
                <c:pt idx="41">
                  <c:v>-346.09500000000003</c:v>
                </c:pt>
                <c:pt idx="42">
                  <c:v>-344.72899999999998</c:v>
                </c:pt>
                <c:pt idx="43">
                  <c:v>-342.99299999999999</c:v>
                </c:pt>
                <c:pt idx="44">
                  <c:v>-341.572</c:v>
                </c:pt>
                <c:pt idx="45">
                  <c:v>-340.16300000000001</c:v>
                </c:pt>
                <c:pt idx="46">
                  <c:v>-338.27300000000002</c:v>
                </c:pt>
                <c:pt idx="47">
                  <c:v>-336.96699999999998</c:v>
                </c:pt>
                <c:pt idx="48">
                  <c:v>-335.404</c:v>
                </c:pt>
                <c:pt idx="49">
                  <c:v>-333.6</c:v>
                </c:pt>
                <c:pt idx="50">
                  <c:v>-332.28899999999999</c:v>
                </c:pt>
                <c:pt idx="51">
                  <c:v>-330.20400000000001</c:v>
                </c:pt>
                <c:pt idx="52">
                  <c:v>-329.23399999999998</c:v>
                </c:pt>
                <c:pt idx="53">
                  <c:v>-328.084</c:v>
                </c:pt>
                <c:pt idx="54">
                  <c:v>-327.12099999999998</c:v>
                </c:pt>
                <c:pt idx="55">
                  <c:v>-326.23599999999999</c:v>
                </c:pt>
                <c:pt idx="56">
                  <c:v>-325.52499999999998</c:v>
                </c:pt>
                <c:pt idx="57">
                  <c:v>-324.99099999999999</c:v>
                </c:pt>
                <c:pt idx="58">
                  <c:v>-324.18599999999998</c:v>
                </c:pt>
                <c:pt idx="59">
                  <c:v>-323.488</c:v>
                </c:pt>
                <c:pt idx="60">
                  <c:v>-322.83300000000003</c:v>
                </c:pt>
                <c:pt idx="61">
                  <c:v>-322.61799999999999</c:v>
                </c:pt>
                <c:pt idx="62">
                  <c:v>-322.10899999999998</c:v>
                </c:pt>
                <c:pt idx="63">
                  <c:v>-321.38299999999998</c:v>
                </c:pt>
                <c:pt idx="64">
                  <c:v>-320.38799999999998</c:v>
                </c:pt>
                <c:pt idx="65">
                  <c:v>-319.87099999999998</c:v>
                </c:pt>
                <c:pt idx="66">
                  <c:v>-318.97800000000001</c:v>
                </c:pt>
                <c:pt idx="67">
                  <c:v>-318.26100000000002</c:v>
                </c:pt>
                <c:pt idx="68">
                  <c:v>-317.44200000000001</c:v>
                </c:pt>
                <c:pt idx="69">
                  <c:v>-316.67399999999998</c:v>
                </c:pt>
                <c:pt idx="70">
                  <c:v>-315.93700000000001</c:v>
                </c:pt>
                <c:pt idx="71">
                  <c:v>-315.13900000000001</c:v>
                </c:pt>
                <c:pt idx="72">
                  <c:v>-314.36599999999999</c:v>
                </c:pt>
                <c:pt idx="73">
                  <c:v>-313.51</c:v>
                </c:pt>
                <c:pt idx="74">
                  <c:v>-312.666</c:v>
                </c:pt>
                <c:pt idx="75">
                  <c:v>-311.76900000000001</c:v>
                </c:pt>
                <c:pt idx="76">
                  <c:v>-310.98</c:v>
                </c:pt>
                <c:pt idx="77">
                  <c:v>-310.03500000000003</c:v>
                </c:pt>
                <c:pt idx="78">
                  <c:v>-308.09699999999998</c:v>
                </c:pt>
                <c:pt idx="79">
                  <c:v>-307.12400000000002</c:v>
                </c:pt>
                <c:pt idx="80">
                  <c:v>-306.08800000000002</c:v>
                </c:pt>
                <c:pt idx="81">
                  <c:v>-305.303</c:v>
                </c:pt>
                <c:pt idx="82">
                  <c:v>-304.584</c:v>
                </c:pt>
                <c:pt idx="83">
                  <c:v>-303.95100000000002</c:v>
                </c:pt>
                <c:pt idx="84">
                  <c:v>-303.32799999999997</c:v>
                </c:pt>
                <c:pt idx="85">
                  <c:v>-302.452</c:v>
                </c:pt>
                <c:pt idx="86">
                  <c:v>-301.48899999999998</c:v>
                </c:pt>
                <c:pt idx="87">
                  <c:v>-300.63900000000001</c:v>
                </c:pt>
                <c:pt idx="88">
                  <c:v>-299.875</c:v>
                </c:pt>
                <c:pt idx="89">
                  <c:v>-299.01600000000002</c:v>
                </c:pt>
                <c:pt idx="90">
                  <c:v>-298.05799999999999</c:v>
                </c:pt>
                <c:pt idx="91">
                  <c:v>-297.18099999999998</c:v>
                </c:pt>
                <c:pt idx="92">
                  <c:v>-295.51400000000001</c:v>
                </c:pt>
                <c:pt idx="93">
                  <c:v>-294.61099999999999</c:v>
                </c:pt>
                <c:pt idx="94">
                  <c:v>-293.7</c:v>
                </c:pt>
                <c:pt idx="95">
                  <c:v>-292.47199999999998</c:v>
                </c:pt>
                <c:pt idx="96">
                  <c:v>-290.56799999999998</c:v>
                </c:pt>
                <c:pt idx="97">
                  <c:v>-289.44400000000002</c:v>
                </c:pt>
                <c:pt idx="98">
                  <c:v>-288.49200000000002</c:v>
                </c:pt>
                <c:pt idx="99">
                  <c:v>-287.85199999999998</c:v>
                </c:pt>
                <c:pt idx="100">
                  <c:v>-286.214</c:v>
                </c:pt>
                <c:pt idx="101">
                  <c:v>-283.49099999999999</c:v>
                </c:pt>
                <c:pt idx="102">
                  <c:v>-282.32499999999999</c:v>
                </c:pt>
                <c:pt idx="103">
                  <c:v>-279.541</c:v>
                </c:pt>
                <c:pt idx="104">
                  <c:v>-277.92399999999998</c:v>
                </c:pt>
                <c:pt idx="105">
                  <c:v>-276.86700000000002</c:v>
                </c:pt>
                <c:pt idx="106">
                  <c:v>-275.209</c:v>
                </c:pt>
                <c:pt idx="107">
                  <c:v>-274.44299999999998</c:v>
                </c:pt>
                <c:pt idx="108">
                  <c:v>-273.01</c:v>
                </c:pt>
                <c:pt idx="109">
                  <c:v>-270.67700000000002</c:v>
                </c:pt>
                <c:pt idx="110">
                  <c:v>-268.67700000000002</c:v>
                </c:pt>
                <c:pt idx="111">
                  <c:v>-268.27300000000002</c:v>
                </c:pt>
                <c:pt idx="112">
                  <c:v>-267.44299999999998</c:v>
                </c:pt>
                <c:pt idx="113">
                  <c:v>-266.48500000000001</c:v>
                </c:pt>
                <c:pt idx="114">
                  <c:v>-264.83100000000002</c:v>
                </c:pt>
                <c:pt idx="115">
                  <c:v>-264.04199999999997</c:v>
                </c:pt>
                <c:pt idx="116">
                  <c:v>-263.20400000000001</c:v>
                </c:pt>
                <c:pt idx="117">
                  <c:v>-262.38799999999998</c:v>
                </c:pt>
                <c:pt idx="118">
                  <c:v>-261.596</c:v>
                </c:pt>
                <c:pt idx="119">
                  <c:v>-260.75900000000001</c:v>
                </c:pt>
                <c:pt idx="120">
                  <c:v>-259.95600000000002</c:v>
                </c:pt>
                <c:pt idx="121">
                  <c:v>-259.226</c:v>
                </c:pt>
                <c:pt idx="122">
                  <c:v>-258.495</c:v>
                </c:pt>
                <c:pt idx="123">
                  <c:v>-257.245</c:v>
                </c:pt>
                <c:pt idx="124">
                  <c:v>-256.48899999999998</c:v>
                </c:pt>
                <c:pt idx="125">
                  <c:v>-256.03800000000001</c:v>
                </c:pt>
                <c:pt idx="126">
                  <c:v>-255.23</c:v>
                </c:pt>
                <c:pt idx="127">
                  <c:v>-253.88900000000001</c:v>
                </c:pt>
                <c:pt idx="128">
                  <c:v>-252.95699999999999</c:v>
                </c:pt>
                <c:pt idx="129">
                  <c:v>-252.18299999999999</c:v>
                </c:pt>
                <c:pt idx="130">
                  <c:v>-251.51900000000001</c:v>
                </c:pt>
                <c:pt idx="131">
                  <c:v>-250.46</c:v>
                </c:pt>
                <c:pt idx="132">
                  <c:v>-249.751</c:v>
                </c:pt>
                <c:pt idx="133">
                  <c:v>-248.977</c:v>
                </c:pt>
                <c:pt idx="134">
                  <c:v>-248.083</c:v>
                </c:pt>
                <c:pt idx="135">
                  <c:v>-247.43600000000001</c:v>
                </c:pt>
                <c:pt idx="136">
                  <c:v>-246.709</c:v>
                </c:pt>
                <c:pt idx="137">
                  <c:v>-245.48099999999999</c:v>
                </c:pt>
                <c:pt idx="138">
                  <c:v>-244.86099999999999</c:v>
                </c:pt>
                <c:pt idx="139">
                  <c:v>-244.19800000000001</c:v>
                </c:pt>
                <c:pt idx="140">
                  <c:v>-243.65700000000001</c:v>
                </c:pt>
                <c:pt idx="141">
                  <c:v>-242.06700000000001</c:v>
                </c:pt>
                <c:pt idx="142">
                  <c:v>-240.96600000000001</c:v>
                </c:pt>
                <c:pt idx="143">
                  <c:v>-240.57599999999999</c:v>
                </c:pt>
                <c:pt idx="144">
                  <c:v>-240.20500000000001</c:v>
                </c:pt>
                <c:pt idx="145">
                  <c:v>-239.54499999999999</c:v>
                </c:pt>
                <c:pt idx="146">
                  <c:v>-239.249</c:v>
                </c:pt>
                <c:pt idx="147">
                  <c:v>-238.94300000000001</c:v>
                </c:pt>
                <c:pt idx="148">
                  <c:v>-238.62299999999999</c:v>
                </c:pt>
                <c:pt idx="149">
                  <c:v>-238.19900000000001</c:v>
                </c:pt>
                <c:pt idx="150">
                  <c:v>-237.834</c:v>
                </c:pt>
                <c:pt idx="151">
                  <c:v>-237.46600000000001</c:v>
                </c:pt>
                <c:pt idx="152">
                  <c:v>-236.23400000000001</c:v>
                </c:pt>
                <c:pt idx="153">
                  <c:v>-235.22200000000001</c:v>
                </c:pt>
                <c:pt idx="154">
                  <c:v>-234.78100000000001</c:v>
                </c:pt>
                <c:pt idx="155">
                  <c:v>-234.47</c:v>
                </c:pt>
                <c:pt idx="156">
                  <c:v>-234.126</c:v>
                </c:pt>
                <c:pt idx="157">
                  <c:v>-233.64599999999999</c:v>
                </c:pt>
                <c:pt idx="158">
                  <c:v>-233.13900000000001</c:v>
                </c:pt>
                <c:pt idx="159">
                  <c:v>-232.61500000000001</c:v>
                </c:pt>
                <c:pt idx="160">
                  <c:v>-231.99</c:v>
                </c:pt>
                <c:pt idx="161">
                  <c:v>-231.38300000000001</c:v>
                </c:pt>
                <c:pt idx="162">
                  <c:v>-230.66800000000001</c:v>
                </c:pt>
                <c:pt idx="163">
                  <c:v>-227.84</c:v>
                </c:pt>
                <c:pt idx="164">
                  <c:v>-227.22399999999999</c:v>
                </c:pt>
                <c:pt idx="165">
                  <c:v>-226.726</c:v>
                </c:pt>
                <c:pt idx="166">
                  <c:v>-226.21299999999999</c:v>
                </c:pt>
                <c:pt idx="167">
                  <c:v>-225.88800000000001</c:v>
                </c:pt>
                <c:pt idx="168">
                  <c:v>-225.535</c:v>
                </c:pt>
                <c:pt idx="169">
                  <c:v>-225.136</c:v>
                </c:pt>
                <c:pt idx="170">
                  <c:v>-224.63</c:v>
                </c:pt>
                <c:pt idx="171">
                  <c:v>-223.446</c:v>
                </c:pt>
                <c:pt idx="172">
                  <c:v>-222.958</c:v>
                </c:pt>
                <c:pt idx="173">
                  <c:v>-221.61199999999999</c:v>
                </c:pt>
                <c:pt idx="174">
                  <c:v>-220.99700000000001</c:v>
                </c:pt>
                <c:pt idx="175">
                  <c:v>-220.76</c:v>
                </c:pt>
                <c:pt idx="176">
                  <c:v>-220.047</c:v>
                </c:pt>
                <c:pt idx="177">
                  <c:v>-219.68</c:v>
                </c:pt>
                <c:pt idx="178">
                  <c:v>-218.767</c:v>
                </c:pt>
                <c:pt idx="179">
                  <c:v>-218.34200000000001</c:v>
                </c:pt>
                <c:pt idx="180">
                  <c:v>-217.577</c:v>
                </c:pt>
                <c:pt idx="181">
                  <c:v>-217.25299999999999</c:v>
                </c:pt>
                <c:pt idx="182">
                  <c:v>-216.923</c:v>
                </c:pt>
                <c:pt idx="183">
                  <c:v>-216.31</c:v>
                </c:pt>
                <c:pt idx="184">
                  <c:v>-215.87899999999999</c:v>
                </c:pt>
                <c:pt idx="185">
                  <c:v>-215.50399999999999</c:v>
                </c:pt>
                <c:pt idx="186">
                  <c:v>-214.99600000000001</c:v>
                </c:pt>
                <c:pt idx="187">
                  <c:v>-214.15299999999999</c:v>
                </c:pt>
                <c:pt idx="188">
                  <c:v>-213.38499999999999</c:v>
                </c:pt>
                <c:pt idx="189">
                  <c:v>-213.01</c:v>
                </c:pt>
                <c:pt idx="190">
                  <c:v>-212.66200000000001</c:v>
                </c:pt>
                <c:pt idx="191">
                  <c:v>-212.28100000000001</c:v>
                </c:pt>
                <c:pt idx="192">
                  <c:v>-211.929</c:v>
                </c:pt>
                <c:pt idx="193">
                  <c:v>-211.48099999999999</c:v>
                </c:pt>
                <c:pt idx="194">
                  <c:v>-211.005</c:v>
                </c:pt>
                <c:pt idx="195">
                  <c:v>-210.83</c:v>
                </c:pt>
                <c:pt idx="196">
                  <c:v>-210.23699999999999</c:v>
                </c:pt>
                <c:pt idx="197">
                  <c:v>-209.97499999999999</c:v>
                </c:pt>
                <c:pt idx="198">
                  <c:v>-209.41399999999999</c:v>
                </c:pt>
                <c:pt idx="199">
                  <c:v>-209.078</c:v>
                </c:pt>
                <c:pt idx="200">
                  <c:v>-208.79599999999999</c:v>
                </c:pt>
                <c:pt idx="201">
                  <c:v>-208.18299999999999</c:v>
                </c:pt>
                <c:pt idx="202">
                  <c:v>-207.99100000000001</c:v>
                </c:pt>
                <c:pt idx="203">
                  <c:v>-207.41800000000001</c:v>
                </c:pt>
                <c:pt idx="204">
                  <c:v>-207.03299999999999</c:v>
                </c:pt>
                <c:pt idx="205">
                  <c:v>-206.67500000000001</c:v>
                </c:pt>
                <c:pt idx="206">
                  <c:v>-206.12200000000001</c:v>
                </c:pt>
                <c:pt idx="207">
                  <c:v>-205.715</c:v>
                </c:pt>
                <c:pt idx="208">
                  <c:v>-205.43899999999999</c:v>
                </c:pt>
                <c:pt idx="209">
                  <c:v>-205.148</c:v>
                </c:pt>
                <c:pt idx="210">
                  <c:v>-204.28299999999999</c:v>
                </c:pt>
                <c:pt idx="211">
                  <c:v>-202.21199999999999</c:v>
                </c:pt>
                <c:pt idx="212">
                  <c:v>-199.292</c:v>
                </c:pt>
                <c:pt idx="213">
                  <c:v>-195.625</c:v>
                </c:pt>
                <c:pt idx="214">
                  <c:v>-191.05699999999999</c:v>
                </c:pt>
                <c:pt idx="215">
                  <c:v>-189.33500000000001</c:v>
                </c:pt>
                <c:pt idx="216">
                  <c:v>-187.19900000000001</c:v>
                </c:pt>
                <c:pt idx="217">
                  <c:v>-185.06299999999999</c:v>
                </c:pt>
                <c:pt idx="218">
                  <c:v>-183.35499999999999</c:v>
                </c:pt>
                <c:pt idx="219">
                  <c:v>-181.71799999999999</c:v>
                </c:pt>
                <c:pt idx="220">
                  <c:v>-180.779</c:v>
                </c:pt>
                <c:pt idx="221">
                  <c:v>-178.55</c:v>
                </c:pt>
                <c:pt idx="222">
                  <c:v>-175.44</c:v>
                </c:pt>
                <c:pt idx="223">
                  <c:v>-174.18899999999999</c:v>
                </c:pt>
                <c:pt idx="224">
                  <c:v>-172.596</c:v>
                </c:pt>
                <c:pt idx="225">
                  <c:v>-169.26599999999999</c:v>
                </c:pt>
                <c:pt idx="226">
                  <c:v>-165.27799999999999</c:v>
                </c:pt>
                <c:pt idx="227">
                  <c:v>-162.99600000000001</c:v>
                </c:pt>
                <c:pt idx="228">
                  <c:v>-159.791</c:v>
                </c:pt>
                <c:pt idx="229">
                  <c:v>-157.80600000000001</c:v>
                </c:pt>
                <c:pt idx="230">
                  <c:v>-157.29900000000001</c:v>
                </c:pt>
                <c:pt idx="231">
                  <c:v>-155.70599999999999</c:v>
                </c:pt>
                <c:pt idx="232">
                  <c:v>-155.29900000000001</c:v>
                </c:pt>
                <c:pt idx="233">
                  <c:v>-154.12899999999999</c:v>
                </c:pt>
                <c:pt idx="234">
                  <c:v>-153.173</c:v>
                </c:pt>
                <c:pt idx="235">
                  <c:v>-152.56200000000001</c:v>
                </c:pt>
                <c:pt idx="236">
                  <c:v>-151.441</c:v>
                </c:pt>
                <c:pt idx="237">
                  <c:v>-150.63300000000001</c:v>
                </c:pt>
                <c:pt idx="238">
                  <c:v>-150.303</c:v>
                </c:pt>
                <c:pt idx="239">
                  <c:v>-149.40600000000001</c:v>
                </c:pt>
                <c:pt idx="240">
                  <c:v>-148.566</c:v>
                </c:pt>
                <c:pt idx="241">
                  <c:v>-146.78399999999999</c:v>
                </c:pt>
                <c:pt idx="242">
                  <c:v>-143.97999999999999</c:v>
                </c:pt>
                <c:pt idx="243">
                  <c:v>-141.422</c:v>
                </c:pt>
                <c:pt idx="244">
                  <c:v>-140.072</c:v>
                </c:pt>
                <c:pt idx="245">
                  <c:v>-138.40799999999999</c:v>
                </c:pt>
                <c:pt idx="246">
                  <c:v>-137.68600000000001</c:v>
                </c:pt>
                <c:pt idx="247">
                  <c:v>-137.393</c:v>
                </c:pt>
                <c:pt idx="248">
                  <c:v>-136.65899999999999</c:v>
                </c:pt>
                <c:pt idx="249">
                  <c:v>-136.36699999999999</c:v>
                </c:pt>
                <c:pt idx="250">
                  <c:v>-135.68299999999999</c:v>
                </c:pt>
                <c:pt idx="251">
                  <c:v>-135.00299999999999</c:v>
                </c:pt>
                <c:pt idx="252">
                  <c:v>-134.21100000000001</c:v>
                </c:pt>
                <c:pt idx="253">
                  <c:v>-133.34</c:v>
                </c:pt>
                <c:pt idx="254">
                  <c:v>-131.79499999999999</c:v>
                </c:pt>
                <c:pt idx="255">
                  <c:v>-131.19499999999999</c:v>
                </c:pt>
                <c:pt idx="256">
                  <c:v>-131.14599999999999</c:v>
                </c:pt>
                <c:pt idx="257">
                  <c:v>-130.54900000000001</c:v>
                </c:pt>
                <c:pt idx="258">
                  <c:v>-130.172</c:v>
                </c:pt>
                <c:pt idx="259">
                  <c:v>-129.898</c:v>
                </c:pt>
                <c:pt idx="260">
                  <c:v>-129.67500000000001</c:v>
                </c:pt>
                <c:pt idx="261">
                  <c:v>-129.34800000000001</c:v>
                </c:pt>
                <c:pt idx="262">
                  <c:v>-129.125</c:v>
                </c:pt>
                <c:pt idx="263">
                  <c:v>-129.06200000000001</c:v>
                </c:pt>
                <c:pt idx="264">
                  <c:v>-128.81200000000001</c:v>
                </c:pt>
                <c:pt idx="265">
                  <c:v>-128.63200000000001</c:v>
                </c:pt>
                <c:pt idx="266">
                  <c:v>-128.57599999999999</c:v>
                </c:pt>
                <c:pt idx="267">
                  <c:v>-128.399</c:v>
                </c:pt>
                <c:pt idx="268">
                  <c:v>-128.364</c:v>
                </c:pt>
                <c:pt idx="269">
                  <c:v>-128.08000000000001</c:v>
                </c:pt>
                <c:pt idx="270">
                  <c:v>-127.89</c:v>
                </c:pt>
                <c:pt idx="271">
                  <c:v>-127.71599999999999</c:v>
                </c:pt>
                <c:pt idx="272">
                  <c:v>-127.526</c:v>
                </c:pt>
                <c:pt idx="273">
                  <c:v>-127.44</c:v>
                </c:pt>
                <c:pt idx="274">
                  <c:v>-127.214</c:v>
                </c:pt>
                <c:pt idx="275">
                  <c:v>-127.008</c:v>
                </c:pt>
                <c:pt idx="276">
                  <c:v>-126.652</c:v>
                </c:pt>
                <c:pt idx="277">
                  <c:v>-126.38</c:v>
                </c:pt>
                <c:pt idx="278">
                  <c:v>-126.343</c:v>
                </c:pt>
                <c:pt idx="279">
                  <c:v>-126.2</c:v>
                </c:pt>
                <c:pt idx="280">
                  <c:v>-126.093</c:v>
                </c:pt>
                <c:pt idx="281">
                  <c:v>-125.679</c:v>
                </c:pt>
                <c:pt idx="282">
                  <c:v>-125.468</c:v>
                </c:pt>
                <c:pt idx="283">
                  <c:v>-125.42400000000001</c:v>
                </c:pt>
                <c:pt idx="284">
                  <c:v>-125.354</c:v>
                </c:pt>
                <c:pt idx="285">
                  <c:v>-125.176</c:v>
                </c:pt>
                <c:pt idx="286">
                  <c:v>-124.59699999999999</c:v>
                </c:pt>
                <c:pt idx="287">
                  <c:v>-124.244</c:v>
                </c:pt>
                <c:pt idx="288">
                  <c:v>-124.077</c:v>
                </c:pt>
                <c:pt idx="289">
                  <c:v>-123.82599999999999</c:v>
                </c:pt>
                <c:pt idx="290">
                  <c:v>-123.815</c:v>
                </c:pt>
                <c:pt idx="291">
                  <c:v>-123.67700000000001</c:v>
                </c:pt>
                <c:pt idx="292">
                  <c:v>-123.44499999999999</c:v>
                </c:pt>
                <c:pt idx="293">
                  <c:v>-123.279</c:v>
                </c:pt>
                <c:pt idx="294">
                  <c:v>-122.968</c:v>
                </c:pt>
                <c:pt idx="295">
                  <c:v>-122.60599999999999</c:v>
                </c:pt>
                <c:pt idx="296">
                  <c:v>-122.52800000000001</c:v>
                </c:pt>
                <c:pt idx="297">
                  <c:v>-122.367</c:v>
                </c:pt>
                <c:pt idx="298">
                  <c:v>-122.02</c:v>
                </c:pt>
                <c:pt idx="299">
                  <c:v>-121.752</c:v>
                </c:pt>
                <c:pt idx="300">
                  <c:v>-121.56100000000001</c:v>
                </c:pt>
                <c:pt idx="301">
                  <c:v>-121.09</c:v>
                </c:pt>
                <c:pt idx="302">
                  <c:v>-120.765</c:v>
                </c:pt>
                <c:pt idx="303">
                  <c:v>-120.652</c:v>
                </c:pt>
                <c:pt idx="304">
                  <c:v>-120.571</c:v>
                </c:pt>
                <c:pt idx="305">
                  <c:v>-120.32</c:v>
                </c:pt>
                <c:pt idx="306">
                  <c:v>-119.70399999999999</c:v>
                </c:pt>
                <c:pt idx="307">
                  <c:v>-119.499</c:v>
                </c:pt>
                <c:pt idx="308">
                  <c:v>-119.273</c:v>
                </c:pt>
                <c:pt idx="309">
                  <c:v>-119.164</c:v>
                </c:pt>
                <c:pt idx="310">
                  <c:v>-118.85299999999999</c:v>
                </c:pt>
                <c:pt idx="311">
                  <c:v>-118.631</c:v>
                </c:pt>
                <c:pt idx="312">
                  <c:v>-118.205</c:v>
                </c:pt>
                <c:pt idx="313">
                  <c:v>-118.01</c:v>
                </c:pt>
                <c:pt idx="314">
                  <c:v>-117.964</c:v>
                </c:pt>
                <c:pt idx="315">
                  <c:v>-117.589</c:v>
                </c:pt>
                <c:pt idx="316">
                  <c:v>-117.446</c:v>
                </c:pt>
                <c:pt idx="317">
                  <c:v>-117.342</c:v>
                </c:pt>
                <c:pt idx="318">
                  <c:v>-117.05200000000001</c:v>
                </c:pt>
                <c:pt idx="319">
                  <c:v>-116.605</c:v>
                </c:pt>
                <c:pt idx="320">
                  <c:v>-116.35299999999999</c:v>
                </c:pt>
                <c:pt idx="321">
                  <c:v>-116.2</c:v>
                </c:pt>
                <c:pt idx="322">
                  <c:v>-116.03700000000001</c:v>
                </c:pt>
                <c:pt idx="323">
                  <c:v>-115.768</c:v>
                </c:pt>
                <c:pt idx="324">
                  <c:v>-115.401</c:v>
                </c:pt>
                <c:pt idx="325">
                  <c:v>-115.06</c:v>
                </c:pt>
                <c:pt idx="326">
                  <c:v>-114.508</c:v>
                </c:pt>
                <c:pt idx="327">
                  <c:v>-114.03100000000001</c:v>
                </c:pt>
                <c:pt idx="328">
                  <c:v>-113.574</c:v>
                </c:pt>
                <c:pt idx="329">
                  <c:v>-113.479</c:v>
                </c:pt>
                <c:pt idx="330">
                  <c:v>-112.79300000000001</c:v>
                </c:pt>
                <c:pt idx="331">
                  <c:v>-112.559</c:v>
                </c:pt>
                <c:pt idx="332">
                  <c:v>-111.44199999999999</c:v>
                </c:pt>
                <c:pt idx="333">
                  <c:v>-108.994</c:v>
                </c:pt>
                <c:pt idx="334">
                  <c:v>-107.00700000000001</c:v>
                </c:pt>
                <c:pt idx="335">
                  <c:v>-106.203</c:v>
                </c:pt>
                <c:pt idx="336">
                  <c:v>-105.675</c:v>
                </c:pt>
                <c:pt idx="337">
                  <c:v>-105.20399999999999</c:v>
                </c:pt>
                <c:pt idx="338">
                  <c:v>-103.372</c:v>
                </c:pt>
                <c:pt idx="339">
                  <c:v>-101.82899999999999</c:v>
                </c:pt>
                <c:pt idx="340">
                  <c:v>-100.842</c:v>
                </c:pt>
                <c:pt idx="341">
                  <c:v>-99.832999999999998</c:v>
                </c:pt>
                <c:pt idx="342">
                  <c:v>-99.066999999999993</c:v>
                </c:pt>
                <c:pt idx="343">
                  <c:v>-96.9</c:v>
                </c:pt>
                <c:pt idx="344">
                  <c:v>-95.349000000000004</c:v>
                </c:pt>
                <c:pt idx="345">
                  <c:v>-93.66</c:v>
                </c:pt>
                <c:pt idx="346">
                  <c:v>-91.691000000000003</c:v>
                </c:pt>
                <c:pt idx="347">
                  <c:v>-89.363</c:v>
                </c:pt>
                <c:pt idx="348">
                  <c:v>-88.051000000000002</c:v>
                </c:pt>
                <c:pt idx="349">
                  <c:v>-86.322999999999993</c:v>
                </c:pt>
                <c:pt idx="350">
                  <c:v>-84.929000000000002</c:v>
                </c:pt>
                <c:pt idx="351">
                  <c:v>-82.843000000000004</c:v>
                </c:pt>
                <c:pt idx="352">
                  <c:v>-81.122</c:v>
                </c:pt>
                <c:pt idx="353">
                  <c:v>-78.995000000000005</c:v>
                </c:pt>
                <c:pt idx="354">
                  <c:v>-76.875</c:v>
                </c:pt>
                <c:pt idx="355">
                  <c:v>-75.367000000000004</c:v>
                </c:pt>
                <c:pt idx="356">
                  <c:v>-72.849000000000004</c:v>
                </c:pt>
                <c:pt idx="357">
                  <c:v>-71.013999999999996</c:v>
                </c:pt>
                <c:pt idx="358">
                  <c:v>-68.495000000000005</c:v>
                </c:pt>
                <c:pt idx="359">
                  <c:v>-65.700999999999993</c:v>
                </c:pt>
                <c:pt idx="360">
                  <c:v>-63.694000000000003</c:v>
                </c:pt>
                <c:pt idx="361">
                  <c:v>-61.582000000000001</c:v>
                </c:pt>
                <c:pt idx="362">
                  <c:v>-59.603999999999999</c:v>
                </c:pt>
                <c:pt idx="363">
                  <c:v>-57.737000000000002</c:v>
                </c:pt>
                <c:pt idx="364">
                  <c:v>-55.564</c:v>
                </c:pt>
                <c:pt idx="365">
                  <c:v>-52.87</c:v>
                </c:pt>
                <c:pt idx="366">
                  <c:v>-51.173999999999999</c:v>
                </c:pt>
                <c:pt idx="367">
                  <c:v>-49.398000000000003</c:v>
                </c:pt>
                <c:pt idx="368">
                  <c:v>-47.024000000000001</c:v>
                </c:pt>
                <c:pt idx="369">
                  <c:v>-44.787999999999997</c:v>
                </c:pt>
                <c:pt idx="370">
                  <c:v>-43.545999999999999</c:v>
                </c:pt>
                <c:pt idx="371">
                  <c:v>-42.131</c:v>
                </c:pt>
                <c:pt idx="372">
                  <c:v>-41.357999999999997</c:v>
                </c:pt>
                <c:pt idx="373">
                  <c:v>-40.625999999999998</c:v>
                </c:pt>
                <c:pt idx="374">
                  <c:v>-39.828000000000003</c:v>
                </c:pt>
                <c:pt idx="375">
                  <c:v>-39.387999999999998</c:v>
                </c:pt>
                <c:pt idx="376">
                  <c:v>-38.201000000000001</c:v>
                </c:pt>
                <c:pt idx="377">
                  <c:v>-38.109000000000002</c:v>
                </c:pt>
                <c:pt idx="378">
                  <c:v>-36.640999999999998</c:v>
                </c:pt>
                <c:pt idx="379">
                  <c:v>-35.883000000000003</c:v>
                </c:pt>
                <c:pt idx="380">
                  <c:v>-35.645000000000003</c:v>
                </c:pt>
                <c:pt idx="381">
                  <c:v>-35.573</c:v>
                </c:pt>
                <c:pt idx="382">
                  <c:v>-35.387</c:v>
                </c:pt>
                <c:pt idx="383">
                  <c:v>-35.162999999999997</c:v>
                </c:pt>
                <c:pt idx="384">
                  <c:v>-35.037999999999997</c:v>
                </c:pt>
                <c:pt idx="385">
                  <c:v>-34.783999999999999</c:v>
                </c:pt>
                <c:pt idx="386">
                  <c:v>-34.643999999999998</c:v>
                </c:pt>
                <c:pt idx="387">
                  <c:v>-34.284999999999997</c:v>
                </c:pt>
                <c:pt idx="388">
                  <c:v>-34.107999999999997</c:v>
                </c:pt>
                <c:pt idx="389">
                  <c:v>-34.107999999999997</c:v>
                </c:pt>
                <c:pt idx="390">
                  <c:v>-33.823</c:v>
                </c:pt>
                <c:pt idx="391">
                  <c:v>-33.473999999999997</c:v>
                </c:pt>
                <c:pt idx="392">
                  <c:v>-33.161000000000001</c:v>
                </c:pt>
                <c:pt idx="393">
                  <c:v>-32.951999999999998</c:v>
                </c:pt>
                <c:pt idx="394">
                  <c:v>-32.715000000000003</c:v>
                </c:pt>
                <c:pt idx="395">
                  <c:v>-32.384</c:v>
                </c:pt>
                <c:pt idx="396">
                  <c:v>-32.176000000000002</c:v>
                </c:pt>
                <c:pt idx="397">
                  <c:v>-31.478999999999999</c:v>
                </c:pt>
                <c:pt idx="398">
                  <c:v>-31.088000000000001</c:v>
                </c:pt>
                <c:pt idx="399">
                  <c:v>-30.591000000000001</c:v>
                </c:pt>
                <c:pt idx="400">
                  <c:v>-30.385000000000002</c:v>
                </c:pt>
                <c:pt idx="401">
                  <c:v>-30.175000000000001</c:v>
                </c:pt>
                <c:pt idx="402">
                  <c:v>-29.542000000000002</c:v>
                </c:pt>
                <c:pt idx="403">
                  <c:v>-29.492999999999999</c:v>
                </c:pt>
                <c:pt idx="404">
                  <c:v>-29.41</c:v>
                </c:pt>
                <c:pt idx="405">
                  <c:v>-29.13</c:v>
                </c:pt>
                <c:pt idx="406">
                  <c:v>-28.943000000000001</c:v>
                </c:pt>
                <c:pt idx="407">
                  <c:v>-28.742999999999999</c:v>
                </c:pt>
                <c:pt idx="408">
                  <c:v>-28.550999999999998</c:v>
                </c:pt>
                <c:pt idx="409">
                  <c:v>-28.195</c:v>
                </c:pt>
                <c:pt idx="410">
                  <c:v>-28.015999999999998</c:v>
                </c:pt>
                <c:pt idx="411">
                  <c:v>-27.951000000000001</c:v>
                </c:pt>
                <c:pt idx="412">
                  <c:v>-27.702000000000002</c:v>
                </c:pt>
                <c:pt idx="413">
                  <c:v>-27.341999999999999</c:v>
                </c:pt>
                <c:pt idx="414">
                  <c:v>-27.064</c:v>
                </c:pt>
                <c:pt idx="415">
                  <c:v>-26.884</c:v>
                </c:pt>
                <c:pt idx="416">
                  <c:v>-26.672000000000001</c:v>
                </c:pt>
                <c:pt idx="417">
                  <c:v>-26.471</c:v>
                </c:pt>
                <c:pt idx="418">
                  <c:v>-26.335999999999999</c:v>
                </c:pt>
                <c:pt idx="419">
                  <c:v>-26.099</c:v>
                </c:pt>
                <c:pt idx="420">
                  <c:v>-26.099</c:v>
                </c:pt>
                <c:pt idx="421">
                  <c:v>-25.998999999999999</c:v>
                </c:pt>
                <c:pt idx="422">
                  <c:v>-25.684000000000001</c:v>
                </c:pt>
                <c:pt idx="423">
                  <c:v>-25.44</c:v>
                </c:pt>
                <c:pt idx="424">
                  <c:v>-25.44</c:v>
                </c:pt>
                <c:pt idx="425">
                  <c:v>-25.422999999999998</c:v>
                </c:pt>
                <c:pt idx="426">
                  <c:v>-25.073</c:v>
                </c:pt>
                <c:pt idx="427">
                  <c:v>-24.875</c:v>
                </c:pt>
                <c:pt idx="428">
                  <c:v>-24.661999999999999</c:v>
                </c:pt>
                <c:pt idx="429">
                  <c:v>-24.654</c:v>
                </c:pt>
                <c:pt idx="430">
                  <c:v>-24.643000000000001</c:v>
                </c:pt>
                <c:pt idx="431">
                  <c:v>-24.327000000000002</c:v>
                </c:pt>
                <c:pt idx="432">
                  <c:v>-24.146000000000001</c:v>
                </c:pt>
                <c:pt idx="433">
                  <c:v>-23.713999999999999</c:v>
                </c:pt>
                <c:pt idx="434">
                  <c:v>-23.391999999999999</c:v>
                </c:pt>
                <c:pt idx="435">
                  <c:v>-23.059000000000001</c:v>
                </c:pt>
                <c:pt idx="436">
                  <c:v>-22.977</c:v>
                </c:pt>
                <c:pt idx="437">
                  <c:v>-21.635999999999999</c:v>
                </c:pt>
                <c:pt idx="438">
                  <c:v>-20.004000000000001</c:v>
                </c:pt>
                <c:pt idx="439">
                  <c:v>-18.95</c:v>
                </c:pt>
                <c:pt idx="440">
                  <c:v>-17.695</c:v>
                </c:pt>
                <c:pt idx="441">
                  <c:v>-16.417000000000002</c:v>
                </c:pt>
                <c:pt idx="442">
                  <c:v>-14.241</c:v>
                </c:pt>
                <c:pt idx="443">
                  <c:v>-13.457000000000001</c:v>
                </c:pt>
                <c:pt idx="444">
                  <c:v>-13.412000000000001</c:v>
                </c:pt>
                <c:pt idx="445">
                  <c:v>-12.625999999999999</c:v>
                </c:pt>
                <c:pt idx="446">
                  <c:v>-11.718999999999999</c:v>
                </c:pt>
                <c:pt idx="447">
                  <c:v>-11.329000000000001</c:v>
                </c:pt>
                <c:pt idx="448">
                  <c:v>-11.143000000000001</c:v>
                </c:pt>
                <c:pt idx="449">
                  <c:v>-11.013</c:v>
                </c:pt>
                <c:pt idx="450">
                  <c:v>-10.189</c:v>
                </c:pt>
                <c:pt idx="451">
                  <c:v>-8.1129999999999995</c:v>
                </c:pt>
                <c:pt idx="452">
                  <c:v>-6.6139999999999999</c:v>
                </c:pt>
                <c:pt idx="453">
                  <c:v>-6.2249999999999996</c:v>
                </c:pt>
                <c:pt idx="454">
                  <c:v>-3.8330000000000002</c:v>
                </c:pt>
                <c:pt idx="455">
                  <c:v>-3.6339999999999999</c:v>
                </c:pt>
                <c:pt idx="456">
                  <c:v>-2.347</c:v>
                </c:pt>
              </c:numCache>
            </c:numRef>
          </c:xVal>
          <c:yVal>
            <c:numRef>
              <c:f>Data!$D$2:$D$458</c:f>
              <c:numCache>
                <c:formatCode>0</c:formatCode>
                <c:ptCount val="457"/>
                <c:pt idx="0">
                  <c:v>695</c:v>
                </c:pt>
                <c:pt idx="1">
                  <c:v>678</c:v>
                </c:pt>
                <c:pt idx="2">
                  <c:v>653</c:v>
                </c:pt>
                <c:pt idx="3">
                  <c:v>626</c:v>
                </c:pt>
                <c:pt idx="4">
                  <c:v>623</c:v>
                </c:pt>
                <c:pt idx="5">
                  <c:v>644</c:v>
                </c:pt>
                <c:pt idx="6">
                  <c:v>634</c:v>
                </c:pt>
                <c:pt idx="7">
                  <c:v>672</c:v>
                </c:pt>
                <c:pt idx="8">
                  <c:v>600</c:v>
                </c:pt>
                <c:pt idx="9">
                  <c:v>598</c:v>
                </c:pt>
                <c:pt idx="10">
                  <c:v>566</c:v>
                </c:pt>
                <c:pt idx="11">
                  <c:v>574</c:v>
                </c:pt>
                <c:pt idx="12">
                  <c:v>550</c:v>
                </c:pt>
                <c:pt idx="13">
                  <c:v>478</c:v>
                </c:pt>
                <c:pt idx="14">
                  <c:v>448</c:v>
                </c:pt>
                <c:pt idx="15">
                  <c:v>439</c:v>
                </c:pt>
                <c:pt idx="16">
                  <c:v>544</c:v>
                </c:pt>
                <c:pt idx="17">
                  <c:v>567</c:v>
                </c:pt>
                <c:pt idx="18">
                  <c:v>578</c:v>
                </c:pt>
                <c:pt idx="19">
                  <c:v>542</c:v>
                </c:pt>
                <c:pt idx="20">
                  <c:v>516</c:v>
                </c:pt>
                <c:pt idx="21">
                  <c:v>445</c:v>
                </c:pt>
                <c:pt idx="22">
                  <c:v>521</c:v>
                </c:pt>
                <c:pt idx="23">
                  <c:v>482</c:v>
                </c:pt>
                <c:pt idx="24">
                  <c:v>432</c:v>
                </c:pt>
                <c:pt idx="25">
                  <c:v>405</c:v>
                </c:pt>
                <c:pt idx="26">
                  <c:v>517</c:v>
                </c:pt>
                <c:pt idx="27">
                  <c:v>463</c:v>
                </c:pt>
                <c:pt idx="28">
                  <c:v>432</c:v>
                </c:pt>
                <c:pt idx="29">
                  <c:v>397</c:v>
                </c:pt>
                <c:pt idx="30">
                  <c:v>386</c:v>
                </c:pt>
                <c:pt idx="31">
                  <c:v>422</c:v>
                </c:pt>
                <c:pt idx="32">
                  <c:v>454</c:v>
                </c:pt>
                <c:pt idx="33">
                  <c:v>396</c:v>
                </c:pt>
                <c:pt idx="34">
                  <c:v>399</c:v>
                </c:pt>
                <c:pt idx="35">
                  <c:v>399</c:v>
                </c:pt>
                <c:pt idx="36">
                  <c:v>384</c:v>
                </c:pt>
                <c:pt idx="37">
                  <c:v>392</c:v>
                </c:pt>
                <c:pt idx="38">
                  <c:v>386</c:v>
                </c:pt>
                <c:pt idx="39">
                  <c:v>391</c:v>
                </c:pt>
                <c:pt idx="40">
                  <c:v>398</c:v>
                </c:pt>
                <c:pt idx="41">
                  <c:v>384</c:v>
                </c:pt>
                <c:pt idx="42">
                  <c:v>406</c:v>
                </c:pt>
                <c:pt idx="43">
                  <c:v>442</c:v>
                </c:pt>
                <c:pt idx="44">
                  <c:v>397</c:v>
                </c:pt>
                <c:pt idx="45">
                  <c:v>422</c:v>
                </c:pt>
                <c:pt idx="46">
                  <c:v>369</c:v>
                </c:pt>
                <c:pt idx="47">
                  <c:v>342</c:v>
                </c:pt>
                <c:pt idx="48">
                  <c:v>383</c:v>
                </c:pt>
                <c:pt idx="49">
                  <c:v>371</c:v>
                </c:pt>
                <c:pt idx="50">
                  <c:v>458</c:v>
                </c:pt>
                <c:pt idx="51">
                  <c:v>451</c:v>
                </c:pt>
                <c:pt idx="52">
                  <c:v>471</c:v>
                </c:pt>
                <c:pt idx="53">
                  <c:v>517</c:v>
                </c:pt>
                <c:pt idx="54">
                  <c:v>537</c:v>
                </c:pt>
                <c:pt idx="55">
                  <c:v>558</c:v>
                </c:pt>
                <c:pt idx="56">
                  <c:v>588</c:v>
                </c:pt>
                <c:pt idx="57">
                  <c:v>581</c:v>
                </c:pt>
                <c:pt idx="58">
                  <c:v>575</c:v>
                </c:pt>
                <c:pt idx="59">
                  <c:v>773</c:v>
                </c:pt>
                <c:pt idx="60">
                  <c:v>731</c:v>
                </c:pt>
                <c:pt idx="61">
                  <c:v>665</c:v>
                </c:pt>
                <c:pt idx="62">
                  <c:v>647</c:v>
                </c:pt>
                <c:pt idx="63">
                  <c:v>604</c:v>
                </c:pt>
                <c:pt idx="64">
                  <c:v>604</c:v>
                </c:pt>
                <c:pt idx="65">
                  <c:v>636</c:v>
                </c:pt>
                <c:pt idx="66">
                  <c:v>639</c:v>
                </c:pt>
                <c:pt idx="67">
                  <c:v>637</c:v>
                </c:pt>
                <c:pt idx="68">
                  <c:v>627</c:v>
                </c:pt>
                <c:pt idx="69">
                  <c:v>639</c:v>
                </c:pt>
                <c:pt idx="70">
                  <c:v>621</c:v>
                </c:pt>
                <c:pt idx="71">
                  <c:v>620</c:v>
                </c:pt>
                <c:pt idx="72">
                  <c:v>624</c:v>
                </c:pt>
                <c:pt idx="73">
                  <c:v>589</c:v>
                </c:pt>
                <c:pt idx="74">
                  <c:v>561</c:v>
                </c:pt>
                <c:pt idx="75">
                  <c:v>570</c:v>
                </c:pt>
                <c:pt idx="76">
                  <c:v>522</c:v>
                </c:pt>
                <c:pt idx="77">
                  <c:v>488</c:v>
                </c:pt>
                <c:pt idx="78">
                  <c:v>478</c:v>
                </c:pt>
                <c:pt idx="79">
                  <c:v>478</c:v>
                </c:pt>
                <c:pt idx="80">
                  <c:v>457</c:v>
                </c:pt>
                <c:pt idx="81">
                  <c:v>443</c:v>
                </c:pt>
                <c:pt idx="82">
                  <c:v>435</c:v>
                </c:pt>
                <c:pt idx="83">
                  <c:v>588</c:v>
                </c:pt>
                <c:pt idx="84">
                  <c:v>568</c:v>
                </c:pt>
                <c:pt idx="85">
                  <c:v>603</c:v>
                </c:pt>
                <c:pt idx="86">
                  <c:v>539</c:v>
                </c:pt>
                <c:pt idx="87">
                  <c:v>545</c:v>
                </c:pt>
                <c:pt idx="88">
                  <c:v>511</c:v>
                </c:pt>
                <c:pt idx="89">
                  <c:v>486</c:v>
                </c:pt>
                <c:pt idx="90">
                  <c:v>487</c:v>
                </c:pt>
                <c:pt idx="91">
                  <c:v>460</c:v>
                </c:pt>
                <c:pt idx="92">
                  <c:v>464</c:v>
                </c:pt>
                <c:pt idx="93">
                  <c:v>468</c:v>
                </c:pt>
                <c:pt idx="94">
                  <c:v>429</c:v>
                </c:pt>
                <c:pt idx="95">
                  <c:v>475</c:v>
                </c:pt>
                <c:pt idx="96">
                  <c:v>438</c:v>
                </c:pt>
                <c:pt idx="97">
                  <c:v>433</c:v>
                </c:pt>
                <c:pt idx="98">
                  <c:v>454</c:v>
                </c:pt>
                <c:pt idx="99">
                  <c:v>522</c:v>
                </c:pt>
                <c:pt idx="100">
                  <c:v>482</c:v>
                </c:pt>
                <c:pt idx="101">
                  <c:v>464</c:v>
                </c:pt>
                <c:pt idx="102">
                  <c:v>507</c:v>
                </c:pt>
                <c:pt idx="103">
                  <c:v>430</c:v>
                </c:pt>
                <c:pt idx="104">
                  <c:v>430</c:v>
                </c:pt>
                <c:pt idx="105">
                  <c:v>522</c:v>
                </c:pt>
                <c:pt idx="106">
                  <c:v>516</c:v>
                </c:pt>
                <c:pt idx="107">
                  <c:v>508</c:v>
                </c:pt>
                <c:pt idx="108">
                  <c:v>472</c:v>
                </c:pt>
                <c:pt idx="109">
                  <c:v>484</c:v>
                </c:pt>
                <c:pt idx="110">
                  <c:v>441</c:v>
                </c:pt>
                <c:pt idx="111">
                  <c:v>429</c:v>
                </c:pt>
                <c:pt idx="112">
                  <c:v>453</c:v>
                </c:pt>
                <c:pt idx="113">
                  <c:v>417</c:v>
                </c:pt>
                <c:pt idx="114">
                  <c:v>443</c:v>
                </c:pt>
                <c:pt idx="115">
                  <c:v>442</c:v>
                </c:pt>
                <c:pt idx="116">
                  <c:v>441</c:v>
                </c:pt>
                <c:pt idx="117">
                  <c:v>448</c:v>
                </c:pt>
                <c:pt idx="118">
                  <c:v>454</c:v>
                </c:pt>
                <c:pt idx="119">
                  <c:v>448</c:v>
                </c:pt>
                <c:pt idx="120">
                  <c:v>426</c:v>
                </c:pt>
                <c:pt idx="121">
                  <c:v>445</c:v>
                </c:pt>
                <c:pt idx="122">
                  <c:v>457</c:v>
                </c:pt>
                <c:pt idx="123">
                  <c:v>402</c:v>
                </c:pt>
                <c:pt idx="124">
                  <c:v>385</c:v>
                </c:pt>
                <c:pt idx="125">
                  <c:v>408</c:v>
                </c:pt>
                <c:pt idx="126">
                  <c:v>398</c:v>
                </c:pt>
                <c:pt idx="127">
                  <c:v>486</c:v>
                </c:pt>
                <c:pt idx="128">
                  <c:v>511</c:v>
                </c:pt>
                <c:pt idx="129">
                  <c:v>410</c:v>
                </c:pt>
                <c:pt idx="130">
                  <c:v>421</c:v>
                </c:pt>
                <c:pt idx="131">
                  <c:v>467</c:v>
                </c:pt>
                <c:pt idx="132">
                  <c:v>465</c:v>
                </c:pt>
                <c:pt idx="133">
                  <c:v>447</c:v>
                </c:pt>
                <c:pt idx="134">
                  <c:v>424</c:v>
                </c:pt>
                <c:pt idx="135">
                  <c:v>399</c:v>
                </c:pt>
                <c:pt idx="136">
                  <c:v>405</c:v>
                </c:pt>
                <c:pt idx="137">
                  <c:v>380</c:v>
                </c:pt>
                <c:pt idx="138">
                  <c:v>401</c:v>
                </c:pt>
                <c:pt idx="139">
                  <c:v>437</c:v>
                </c:pt>
                <c:pt idx="140">
                  <c:v>402</c:v>
                </c:pt>
                <c:pt idx="141">
                  <c:v>509</c:v>
                </c:pt>
                <c:pt idx="142">
                  <c:v>470</c:v>
                </c:pt>
                <c:pt idx="143">
                  <c:v>484</c:v>
                </c:pt>
                <c:pt idx="144">
                  <c:v>498</c:v>
                </c:pt>
                <c:pt idx="145">
                  <c:v>522</c:v>
                </c:pt>
                <c:pt idx="146">
                  <c:v>538</c:v>
                </c:pt>
                <c:pt idx="147">
                  <c:v>554</c:v>
                </c:pt>
                <c:pt idx="148">
                  <c:v>500</c:v>
                </c:pt>
                <c:pt idx="149">
                  <c:v>650</c:v>
                </c:pt>
                <c:pt idx="150">
                  <c:v>631</c:v>
                </c:pt>
                <c:pt idx="151">
                  <c:v>619</c:v>
                </c:pt>
                <c:pt idx="152">
                  <c:v>582</c:v>
                </c:pt>
                <c:pt idx="153">
                  <c:v>554</c:v>
                </c:pt>
                <c:pt idx="154">
                  <c:v>540</c:v>
                </c:pt>
                <c:pt idx="155">
                  <c:v>550</c:v>
                </c:pt>
                <c:pt idx="156">
                  <c:v>540</c:v>
                </c:pt>
                <c:pt idx="157">
                  <c:v>541</c:v>
                </c:pt>
                <c:pt idx="158">
                  <c:v>514</c:v>
                </c:pt>
                <c:pt idx="159">
                  <c:v>502</c:v>
                </c:pt>
                <c:pt idx="160">
                  <c:v>495</c:v>
                </c:pt>
                <c:pt idx="161">
                  <c:v>460</c:v>
                </c:pt>
                <c:pt idx="162">
                  <c:v>439</c:v>
                </c:pt>
                <c:pt idx="163">
                  <c:v>445</c:v>
                </c:pt>
                <c:pt idx="164">
                  <c:v>476</c:v>
                </c:pt>
                <c:pt idx="165">
                  <c:v>484</c:v>
                </c:pt>
                <c:pt idx="166">
                  <c:v>483</c:v>
                </c:pt>
                <c:pt idx="167">
                  <c:v>497</c:v>
                </c:pt>
                <c:pt idx="168">
                  <c:v>506</c:v>
                </c:pt>
                <c:pt idx="169">
                  <c:v>512</c:v>
                </c:pt>
                <c:pt idx="170">
                  <c:v>532</c:v>
                </c:pt>
                <c:pt idx="171">
                  <c:v>532</c:v>
                </c:pt>
                <c:pt idx="172">
                  <c:v>494</c:v>
                </c:pt>
                <c:pt idx="173">
                  <c:v>482</c:v>
                </c:pt>
                <c:pt idx="174">
                  <c:v>480</c:v>
                </c:pt>
                <c:pt idx="175">
                  <c:v>498</c:v>
                </c:pt>
                <c:pt idx="176">
                  <c:v>473</c:v>
                </c:pt>
                <c:pt idx="177">
                  <c:v>476</c:v>
                </c:pt>
                <c:pt idx="178">
                  <c:v>436</c:v>
                </c:pt>
                <c:pt idx="179">
                  <c:v>440</c:v>
                </c:pt>
                <c:pt idx="180">
                  <c:v>483</c:v>
                </c:pt>
                <c:pt idx="181">
                  <c:v>541</c:v>
                </c:pt>
                <c:pt idx="182">
                  <c:v>557</c:v>
                </c:pt>
                <c:pt idx="183">
                  <c:v>544</c:v>
                </c:pt>
                <c:pt idx="184">
                  <c:v>586</c:v>
                </c:pt>
                <c:pt idx="185">
                  <c:v>568</c:v>
                </c:pt>
                <c:pt idx="186">
                  <c:v>558</c:v>
                </c:pt>
                <c:pt idx="187">
                  <c:v>581</c:v>
                </c:pt>
                <c:pt idx="188">
                  <c:v>569</c:v>
                </c:pt>
                <c:pt idx="189">
                  <c:v>545</c:v>
                </c:pt>
                <c:pt idx="190">
                  <c:v>554</c:v>
                </c:pt>
                <c:pt idx="191">
                  <c:v>551</c:v>
                </c:pt>
                <c:pt idx="192">
                  <c:v>586</c:v>
                </c:pt>
                <c:pt idx="193">
                  <c:v>509</c:v>
                </c:pt>
                <c:pt idx="194">
                  <c:v>503</c:v>
                </c:pt>
                <c:pt idx="195">
                  <c:v>567</c:v>
                </c:pt>
                <c:pt idx="196">
                  <c:v>498</c:v>
                </c:pt>
                <c:pt idx="197">
                  <c:v>473</c:v>
                </c:pt>
                <c:pt idx="198">
                  <c:v>515</c:v>
                </c:pt>
                <c:pt idx="199">
                  <c:v>485</c:v>
                </c:pt>
                <c:pt idx="200">
                  <c:v>476</c:v>
                </c:pt>
                <c:pt idx="201">
                  <c:v>475</c:v>
                </c:pt>
                <c:pt idx="202">
                  <c:v>496</c:v>
                </c:pt>
                <c:pt idx="203">
                  <c:v>455</c:v>
                </c:pt>
                <c:pt idx="204">
                  <c:v>463</c:v>
                </c:pt>
                <c:pt idx="205">
                  <c:v>466</c:v>
                </c:pt>
                <c:pt idx="206">
                  <c:v>436</c:v>
                </c:pt>
                <c:pt idx="207">
                  <c:v>413</c:v>
                </c:pt>
                <c:pt idx="208">
                  <c:v>421</c:v>
                </c:pt>
                <c:pt idx="209">
                  <c:v>425</c:v>
                </c:pt>
                <c:pt idx="210">
                  <c:v>482</c:v>
                </c:pt>
                <c:pt idx="211">
                  <c:v>612</c:v>
                </c:pt>
                <c:pt idx="212">
                  <c:v>558</c:v>
                </c:pt>
                <c:pt idx="213">
                  <c:v>460</c:v>
                </c:pt>
                <c:pt idx="214">
                  <c:v>414</c:v>
                </c:pt>
                <c:pt idx="215">
                  <c:v>440</c:v>
                </c:pt>
                <c:pt idx="216">
                  <c:v>445</c:v>
                </c:pt>
                <c:pt idx="217">
                  <c:v>510</c:v>
                </c:pt>
                <c:pt idx="218">
                  <c:v>470</c:v>
                </c:pt>
                <c:pt idx="219">
                  <c:v>464</c:v>
                </c:pt>
                <c:pt idx="220">
                  <c:v>522</c:v>
                </c:pt>
                <c:pt idx="221">
                  <c:v>503</c:v>
                </c:pt>
                <c:pt idx="222">
                  <c:v>468</c:v>
                </c:pt>
                <c:pt idx="223">
                  <c:v>402</c:v>
                </c:pt>
                <c:pt idx="224">
                  <c:v>456</c:v>
                </c:pt>
                <c:pt idx="225">
                  <c:v>478</c:v>
                </c:pt>
                <c:pt idx="226">
                  <c:v>420</c:v>
                </c:pt>
                <c:pt idx="227">
                  <c:v>405</c:v>
                </c:pt>
                <c:pt idx="228">
                  <c:v>376</c:v>
                </c:pt>
                <c:pt idx="229">
                  <c:v>381</c:v>
                </c:pt>
                <c:pt idx="230">
                  <c:v>403</c:v>
                </c:pt>
                <c:pt idx="231">
                  <c:v>406</c:v>
                </c:pt>
                <c:pt idx="232">
                  <c:v>377</c:v>
                </c:pt>
                <c:pt idx="233">
                  <c:v>382</c:v>
                </c:pt>
                <c:pt idx="234">
                  <c:v>414</c:v>
                </c:pt>
                <c:pt idx="235">
                  <c:v>445</c:v>
                </c:pt>
                <c:pt idx="236">
                  <c:v>395</c:v>
                </c:pt>
                <c:pt idx="237">
                  <c:v>376</c:v>
                </c:pt>
                <c:pt idx="238">
                  <c:v>410</c:v>
                </c:pt>
                <c:pt idx="239">
                  <c:v>418</c:v>
                </c:pt>
                <c:pt idx="240">
                  <c:v>400</c:v>
                </c:pt>
                <c:pt idx="241">
                  <c:v>356</c:v>
                </c:pt>
                <c:pt idx="242">
                  <c:v>355</c:v>
                </c:pt>
                <c:pt idx="243">
                  <c:v>345</c:v>
                </c:pt>
                <c:pt idx="244">
                  <c:v>319</c:v>
                </c:pt>
                <c:pt idx="245">
                  <c:v>318</c:v>
                </c:pt>
                <c:pt idx="246">
                  <c:v>339</c:v>
                </c:pt>
                <c:pt idx="247">
                  <c:v>348</c:v>
                </c:pt>
                <c:pt idx="248">
                  <c:v>377</c:v>
                </c:pt>
                <c:pt idx="249">
                  <c:v>374</c:v>
                </c:pt>
                <c:pt idx="250">
                  <c:v>357</c:v>
                </c:pt>
                <c:pt idx="251">
                  <c:v>352</c:v>
                </c:pt>
                <c:pt idx="252">
                  <c:v>399</c:v>
                </c:pt>
                <c:pt idx="253">
                  <c:v>431</c:v>
                </c:pt>
                <c:pt idx="254">
                  <c:v>453</c:v>
                </c:pt>
                <c:pt idx="255">
                  <c:v>491</c:v>
                </c:pt>
                <c:pt idx="256">
                  <c:v>477</c:v>
                </c:pt>
                <c:pt idx="257">
                  <c:v>492</c:v>
                </c:pt>
                <c:pt idx="258">
                  <c:v>542</c:v>
                </c:pt>
                <c:pt idx="259">
                  <c:v>524</c:v>
                </c:pt>
                <c:pt idx="260">
                  <c:v>560</c:v>
                </c:pt>
                <c:pt idx="261">
                  <c:v>540</c:v>
                </c:pt>
                <c:pt idx="262">
                  <c:v>565</c:v>
                </c:pt>
                <c:pt idx="263">
                  <c:v>552</c:v>
                </c:pt>
                <c:pt idx="264">
                  <c:v>676</c:v>
                </c:pt>
                <c:pt idx="265">
                  <c:v>704</c:v>
                </c:pt>
                <c:pt idx="266">
                  <c:v>700</c:v>
                </c:pt>
                <c:pt idx="267">
                  <c:v>699</c:v>
                </c:pt>
                <c:pt idx="268">
                  <c:v>710</c:v>
                </c:pt>
                <c:pt idx="269">
                  <c:v>708</c:v>
                </c:pt>
                <c:pt idx="270">
                  <c:v>687</c:v>
                </c:pt>
                <c:pt idx="271">
                  <c:v>653</c:v>
                </c:pt>
                <c:pt idx="272">
                  <c:v>683</c:v>
                </c:pt>
                <c:pt idx="273">
                  <c:v>666</c:v>
                </c:pt>
                <c:pt idx="274">
                  <c:v>655</c:v>
                </c:pt>
                <c:pt idx="275">
                  <c:v>638</c:v>
                </c:pt>
                <c:pt idx="276">
                  <c:v>632</c:v>
                </c:pt>
                <c:pt idx="277">
                  <c:v>636</c:v>
                </c:pt>
                <c:pt idx="278">
                  <c:v>644</c:v>
                </c:pt>
                <c:pt idx="279">
                  <c:v>644</c:v>
                </c:pt>
                <c:pt idx="280">
                  <c:v>633</c:v>
                </c:pt>
                <c:pt idx="281">
                  <c:v>672</c:v>
                </c:pt>
                <c:pt idx="282">
                  <c:v>677</c:v>
                </c:pt>
                <c:pt idx="283">
                  <c:v>623</c:v>
                </c:pt>
                <c:pt idx="284">
                  <c:v>645</c:v>
                </c:pt>
                <c:pt idx="285">
                  <c:v>649</c:v>
                </c:pt>
                <c:pt idx="286">
                  <c:v>610</c:v>
                </c:pt>
                <c:pt idx="287">
                  <c:v>619</c:v>
                </c:pt>
                <c:pt idx="288">
                  <c:v>618</c:v>
                </c:pt>
                <c:pt idx="289">
                  <c:v>630</c:v>
                </c:pt>
                <c:pt idx="290">
                  <c:v>602</c:v>
                </c:pt>
                <c:pt idx="291">
                  <c:v>622</c:v>
                </c:pt>
                <c:pt idx="292">
                  <c:v>601</c:v>
                </c:pt>
                <c:pt idx="293">
                  <c:v>604</c:v>
                </c:pt>
                <c:pt idx="294">
                  <c:v>598</c:v>
                </c:pt>
                <c:pt idx="295">
                  <c:v>600</c:v>
                </c:pt>
                <c:pt idx="296">
                  <c:v>594</c:v>
                </c:pt>
                <c:pt idx="297">
                  <c:v>592</c:v>
                </c:pt>
                <c:pt idx="298">
                  <c:v>618</c:v>
                </c:pt>
                <c:pt idx="299">
                  <c:v>594</c:v>
                </c:pt>
                <c:pt idx="300">
                  <c:v>598</c:v>
                </c:pt>
                <c:pt idx="301">
                  <c:v>592</c:v>
                </c:pt>
                <c:pt idx="302">
                  <c:v>606</c:v>
                </c:pt>
                <c:pt idx="303">
                  <c:v>578</c:v>
                </c:pt>
                <c:pt idx="304">
                  <c:v>601</c:v>
                </c:pt>
                <c:pt idx="305">
                  <c:v>603</c:v>
                </c:pt>
                <c:pt idx="306">
                  <c:v>591</c:v>
                </c:pt>
                <c:pt idx="307">
                  <c:v>584</c:v>
                </c:pt>
                <c:pt idx="308">
                  <c:v>573</c:v>
                </c:pt>
                <c:pt idx="309">
                  <c:v>589</c:v>
                </c:pt>
                <c:pt idx="310">
                  <c:v>559</c:v>
                </c:pt>
                <c:pt idx="311">
                  <c:v>563</c:v>
                </c:pt>
                <c:pt idx="312">
                  <c:v>575</c:v>
                </c:pt>
                <c:pt idx="313">
                  <c:v>573</c:v>
                </c:pt>
                <c:pt idx="314">
                  <c:v>560</c:v>
                </c:pt>
                <c:pt idx="315">
                  <c:v>590</c:v>
                </c:pt>
                <c:pt idx="316">
                  <c:v>572</c:v>
                </c:pt>
                <c:pt idx="317">
                  <c:v>555</c:v>
                </c:pt>
                <c:pt idx="318">
                  <c:v>541</c:v>
                </c:pt>
                <c:pt idx="319">
                  <c:v>575</c:v>
                </c:pt>
                <c:pt idx="320">
                  <c:v>548</c:v>
                </c:pt>
                <c:pt idx="321">
                  <c:v>531</c:v>
                </c:pt>
                <c:pt idx="322">
                  <c:v>550</c:v>
                </c:pt>
                <c:pt idx="323">
                  <c:v>520</c:v>
                </c:pt>
                <c:pt idx="324">
                  <c:v>503</c:v>
                </c:pt>
                <c:pt idx="325">
                  <c:v>485</c:v>
                </c:pt>
                <c:pt idx="326">
                  <c:v>511</c:v>
                </c:pt>
                <c:pt idx="327">
                  <c:v>497</c:v>
                </c:pt>
                <c:pt idx="328">
                  <c:v>483</c:v>
                </c:pt>
                <c:pt idx="329">
                  <c:v>505</c:v>
                </c:pt>
                <c:pt idx="330">
                  <c:v>463</c:v>
                </c:pt>
                <c:pt idx="331">
                  <c:v>443</c:v>
                </c:pt>
                <c:pt idx="332">
                  <c:v>448</c:v>
                </c:pt>
                <c:pt idx="333">
                  <c:v>468</c:v>
                </c:pt>
                <c:pt idx="334">
                  <c:v>451</c:v>
                </c:pt>
                <c:pt idx="335">
                  <c:v>437</c:v>
                </c:pt>
                <c:pt idx="336">
                  <c:v>564</c:v>
                </c:pt>
                <c:pt idx="337">
                  <c:v>591</c:v>
                </c:pt>
                <c:pt idx="338">
                  <c:v>559</c:v>
                </c:pt>
                <c:pt idx="339">
                  <c:v>493</c:v>
                </c:pt>
                <c:pt idx="340">
                  <c:v>521</c:v>
                </c:pt>
                <c:pt idx="341">
                  <c:v>480</c:v>
                </c:pt>
                <c:pt idx="342">
                  <c:v>476</c:v>
                </c:pt>
                <c:pt idx="343">
                  <c:v>407</c:v>
                </c:pt>
                <c:pt idx="344">
                  <c:v>406</c:v>
                </c:pt>
                <c:pt idx="345">
                  <c:v>443</c:v>
                </c:pt>
                <c:pt idx="346">
                  <c:v>454</c:v>
                </c:pt>
                <c:pt idx="347">
                  <c:v>417</c:v>
                </c:pt>
                <c:pt idx="348">
                  <c:v>425</c:v>
                </c:pt>
                <c:pt idx="349">
                  <c:v>529</c:v>
                </c:pt>
                <c:pt idx="350">
                  <c:v>594</c:v>
                </c:pt>
                <c:pt idx="351">
                  <c:v>545</c:v>
                </c:pt>
                <c:pt idx="352">
                  <c:v>497</c:v>
                </c:pt>
                <c:pt idx="353">
                  <c:v>438</c:v>
                </c:pt>
                <c:pt idx="354">
                  <c:v>402</c:v>
                </c:pt>
                <c:pt idx="355">
                  <c:v>462</c:v>
                </c:pt>
                <c:pt idx="356">
                  <c:v>430</c:v>
                </c:pt>
                <c:pt idx="357">
                  <c:v>458</c:v>
                </c:pt>
                <c:pt idx="358">
                  <c:v>424</c:v>
                </c:pt>
                <c:pt idx="359">
                  <c:v>434</c:v>
                </c:pt>
                <c:pt idx="360">
                  <c:v>415</c:v>
                </c:pt>
                <c:pt idx="361">
                  <c:v>414</c:v>
                </c:pt>
                <c:pt idx="362">
                  <c:v>411</c:v>
                </c:pt>
                <c:pt idx="363">
                  <c:v>442</c:v>
                </c:pt>
                <c:pt idx="364">
                  <c:v>528</c:v>
                </c:pt>
                <c:pt idx="365">
                  <c:v>514</c:v>
                </c:pt>
                <c:pt idx="366">
                  <c:v>480</c:v>
                </c:pt>
                <c:pt idx="367">
                  <c:v>504</c:v>
                </c:pt>
                <c:pt idx="368">
                  <c:v>466</c:v>
                </c:pt>
                <c:pt idx="369">
                  <c:v>402</c:v>
                </c:pt>
                <c:pt idx="370">
                  <c:v>419</c:v>
                </c:pt>
                <c:pt idx="371">
                  <c:v>441</c:v>
                </c:pt>
                <c:pt idx="372">
                  <c:v>522</c:v>
                </c:pt>
                <c:pt idx="373">
                  <c:v>537</c:v>
                </c:pt>
                <c:pt idx="374">
                  <c:v>448</c:v>
                </c:pt>
                <c:pt idx="375">
                  <c:v>424</c:v>
                </c:pt>
                <c:pt idx="376">
                  <c:v>493</c:v>
                </c:pt>
                <c:pt idx="377">
                  <c:v>520</c:v>
                </c:pt>
                <c:pt idx="378">
                  <c:v>484</c:v>
                </c:pt>
                <c:pt idx="379">
                  <c:v>431</c:v>
                </c:pt>
                <c:pt idx="380">
                  <c:v>443</c:v>
                </c:pt>
                <c:pt idx="381">
                  <c:v>423</c:v>
                </c:pt>
                <c:pt idx="382">
                  <c:v>375</c:v>
                </c:pt>
                <c:pt idx="383">
                  <c:v>414</c:v>
                </c:pt>
                <c:pt idx="384">
                  <c:v>459</c:v>
                </c:pt>
                <c:pt idx="385">
                  <c:v>403</c:v>
                </c:pt>
                <c:pt idx="386">
                  <c:v>418</c:v>
                </c:pt>
                <c:pt idx="387">
                  <c:v>484</c:v>
                </c:pt>
                <c:pt idx="388">
                  <c:v>500</c:v>
                </c:pt>
                <c:pt idx="389">
                  <c:v>483</c:v>
                </c:pt>
                <c:pt idx="390">
                  <c:v>509</c:v>
                </c:pt>
                <c:pt idx="391">
                  <c:v>530</c:v>
                </c:pt>
                <c:pt idx="392">
                  <c:v>520</c:v>
                </c:pt>
                <c:pt idx="393">
                  <c:v>532</c:v>
                </c:pt>
                <c:pt idx="394">
                  <c:v>548</c:v>
                </c:pt>
                <c:pt idx="395">
                  <c:v>505</c:v>
                </c:pt>
                <c:pt idx="396">
                  <c:v>469</c:v>
                </c:pt>
                <c:pt idx="397">
                  <c:v>429</c:v>
                </c:pt>
                <c:pt idx="398">
                  <c:v>394</c:v>
                </c:pt>
                <c:pt idx="399">
                  <c:v>482</c:v>
                </c:pt>
                <c:pt idx="400">
                  <c:v>489</c:v>
                </c:pt>
                <c:pt idx="401">
                  <c:v>481</c:v>
                </c:pt>
                <c:pt idx="402">
                  <c:v>429</c:v>
                </c:pt>
                <c:pt idx="403">
                  <c:v>416</c:v>
                </c:pt>
                <c:pt idx="404">
                  <c:v>421</c:v>
                </c:pt>
                <c:pt idx="405">
                  <c:v>436</c:v>
                </c:pt>
                <c:pt idx="406">
                  <c:v>435</c:v>
                </c:pt>
                <c:pt idx="407">
                  <c:v>425</c:v>
                </c:pt>
                <c:pt idx="408">
                  <c:v>396</c:v>
                </c:pt>
                <c:pt idx="409">
                  <c:v>382</c:v>
                </c:pt>
                <c:pt idx="410">
                  <c:v>403</c:v>
                </c:pt>
                <c:pt idx="411">
                  <c:v>416</c:v>
                </c:pt>
                <c:pt idx="412">
                  <c:v>435</c:v>
                </c:pt>
                <c:pt idx="413">
                  <c:v>464</c:v>
                </c:pt>
                <c:pt idx="414">
                  <c:v>448</c:v>
                </c:pt>
                <c:pt idx="415">
                  <c:v>418</c:v>
                </c:pt>
                <c:pt idx="416">
                  <c:v>426</c:v>
                </c:pt>
                <c:pt idx="417">
                  <c:v>412</c:v>
                </c:pt>
                <c:pt idx="418">
                  <c:v>387</c:v>
                </c:pt>
                <c:pt idx="419">
                  <c:v>382</c:v>
                </c:pt>
                <c:pt idx="420">
                  <c:v>386</c:v>
                </c:pt>
                <c:pt idx="421">
                  <c:v>363</c:v>
                </c:pt>
                <c:pt idx="422">
                  <c:v>360</c:v>
                </c:pt>
                <c:pt idx="423">
                  <c:v>381</c:v>
                </c:pt>
                <c:pt idx="424">
                  <c:v>379</c:v>
                </c:pt>
                <c:pt idx="425">
                  <c:v>377</c:v>
                </c:pt>
                <c:pt idx="426">
                  <c:v>392</c:v>
                </c:pt>
                <c:pt idx="427">
                  <c:v>358</c:v>
                </c:pt>
                <c:pt idx="428">
                  <c:v>381</c:v>
                </c:pt>
                <c:pt idx="429">
                  <c:v>360</c:v>
                </c:pt>
                <c:pt idx="430">
                  <c:v>340</c:v>
                </c:pt>
                <c:pt idx="431">
                  <c:v>403</c:v>
                </c:pt>
                <c:pt idx="432">
                  <c:v>403</c:v>
                </c:pt>
                <c:pt idx="433">
                  <c:v>377</c:v>
                </c:pt>
                <c:pt idx="434">
                  <c:v>371</c:v>
                </c:pt>
                <c:pt idx="435">
                  <c:v>339</c:v>
                </c:pt>
                <c:pt idx="436">
                  <c:v>406</c:v>
                </c:pt>
                <c:pt idx="437">
                  <c:v>348</c:v>
                </c:pt>
                <c:pt idx="438">
                  <c:v>379</c:v>
                </c:pt>
                <c:pt idx="439">
                  <c:v>349</c:v>
                </c:pt>
                <c:pt idx="440">
                  <c:v>363</c:v>
                </c:pt>
                <c:pt idx="441">
                  <c:v>395</c:v>
                </c:pt>
                <c:pt idx="442">
                  <c:v>445</c:v>
                </c:pt>
                <c:pt idx="443">
                  <c:v>642</c:v>
                </c:pt>
                <c:pt idx="444">
                  <c:v>610</c:v>
                </c:pt>
                <c:pt idx="445">
                  <c:v>662</c:v>
                </c:pt>
                <c:pt idx="446">
                  <c:v>501</c:v>
                </c:pt>
                <c:pt idx="447">
                  <c:v>477</c:v>
                </c:pt>
                <c:pt idx="448">
                  <c:v>511</c:v>
                </c:pt>
                <c:pt idx="449">
                  <c:v>621</c:v>
                </c:pt>
                <c:pt idx="450">
                  <c:v>667</c:v>
                </c:pt>
                <c:pt idx="451">
                  <c:v>616</c:v>
                </c:pt>
                <c:pt idx="452">
                  <c:v>574</c:v>
                </c:pt>
                <c:pt idx="453">
                  <c:v>588</c:v>
                </c:pt>
                <c:pt idx="454">
                  <c:v>595</c:v>
                </c:pt>
                <c:pt idx="455">
                  <c:v>636</c:v>
                </c:pt>
                <c:pt idx="456">
                  <c:v>668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Data!$A$2:$A$458</c:f>
              <c:numCache>
                <c:formatCode>0</c:formatCode>
                <c:ptCount val="457"/>
                <c:pt idx="0">
                  <c:v>417173</c:v>
                </c:pt>
                <c:pt idx="1">
                  <c:v>415452</c:v>
                </c:pt>
                <c:pt idx="2">
                  <c:v>414080</c:v>
                </c:pt>
                <c:pt idx="3">
                  <c:v>412182</c:v>
                </c:pt>
                <c:pt idx="4">
                  <c:v>410793</c:v>
                </c:pt>
                <c:pt idx="5">
                  <c:v>408995</c:v>
                </c:pt>
                <c:pt idx="6">
                  <c:v>407442</c:v>
                </c:pt>
                <c:pt idx="7">
                  <c:v>405823</c:v>
                </c:pt>
                <c:pt idx="8">
                  <c:v>404164</c:v>
                </c:pt>
                <c:pt idx="9">
                  <c:v>401860</c:v>
                </c:pt>
                <c:pt idx="10">
                  <c:v>400362</c:v>
                </c:pt>
                <c:pt idx="11">
                  <c:v>398575</c:v>
                </c:pt>
                <c:pt idx="12">
                  <c:v>396698</c:v>
                </c:pt>
                <c:pt idx="13">
                  <c:v>394620</c:v>
                </c:pt>
                <c:pt idx="14">
                  <c:v>392427</c:v>
                </c:pt>
                <c:pt idx="15">
                  <c:v>390567</c:v>
                </c:pt>
                <c:pt idx="16">
                  <c:v>388652</c:v>
                </c:pt>
                <c:pt idx="17">
                  <c:v>386543</c:v>
                </c:pt>
                <c:pt idx="18">
                  <c:v>384910</c:v>
                </c:pt>
                <c:pt idx="19">
                  <c:v>383527</c:v>
                </c:pt>
                <c:pt idx="20">
                  <c:v>381612</c:v>
                </c:pt>
                <c:pt idx="21">
                  <c:v>379625</c:v>
                </c:pt>
                <c:pt idx="22">
                  <c:v>378183</c:v>
                </c:pt>
                <c:pt idx="23">
                  <c:v>374567</c:v>
                </c:pt>
                <c:pt idx="24">
                  <c:v>373007</c:v>
                </c:pt>
                <c:pt idx="25">
                  <c:v>370919</c:v>
                </c:pt>
                <c:pt idx="26">
                  <c:v>369552</c:v>
                </c:pt>
                <c:pt idx="27">
                  <c:v>368105</c:v>
                </c:pt>
                <c:pt idx="28">
                  <c:v>366191</c:v>
                </c:pt>
                <c:pt idx="29">
                  <c:v>364471</c:v>
                </c:pt>
                <c:pt idx="30">
                  <c:v>362814</c:v>
                </c:pt>
                <c:pt idx="31">
                  <c:v>361167</c:v>
                </c:pt>
                <c:pt idx="32">
                  <c:v>359682</c:v>
                </c:pt>
                <c:pt idx="33">
                  <c:v>357728</c:v>
                </c:pt>
                <c:pt idx="34">
                  <c:v>356838</c:v>
                </c:pt>
                <c:pt idx="35">
                  <c:v>356202</c:v>
                </c:pt>
                <c:pt idx="36">
                  <c:v>354326</c:v>
                </c:pt>
                <c:pt idx="37">
                  <c:v>352406</c:v>
                </c:pt>
                <c:pt idx="38">
                  <c:v>350759</c:v>
                </c:pt>
                <c:pt idx="39">
                  <c:v>349160</c:v>
                </c:pt>
                <c:pt idx="40">
                  <c:v>347604</c:v>
                </c:pt>
                <c:pt idx="41">
                  <c:v>346095</c:v>
                </c:pt>
                <c:pt idx="42">
                  <c:v>344729</c:v>
                </c:pt>
                <c:pt idx="43">
                  <c:v>342993</c:v>
                </c:pt>
                <c:pt idx="44">
                  <c:v>341572</c:v>
                </c:pt>
                <c:pt idx="45">
                  <c:v>340163</c:v>
                </c:pt>
                <c:pt idx="46">
                  <c:v>338273</c:v>
                </c:pt>
                <c:pt idx="47">
                  <c:v>336967</c:v>
                </c:pt>
                <c:pt idx="48">
                  <c:v>335404</c:v>
                </c:pt>
                <c:pt idx="49">
                  <c:v>333600</c:v>
                </c:pt>
                <c:pt idx="50">
                  <c:v>332289</c:v>
                </c:pt>
                <c:pt idx="51">
                  <c:v>330204</c:v>
                </c:pt>
                <c:pt idx="52">
                  <c:v>329234</c:v>
                </c:pt>
                <c:pt idx="53">
                  <c:v>328084</c:v>
                </c:pt>
                <c:pt idx="54">
                  <c:v>327121</c:v>
                </c:pt>
                <c:pt idx="55">
                  <c:v>326236</c:v>
                </c:pt>
                <c:pt idx="56">
                  <c:v>325525</c:v>
                </c:pt>
                <c:pt idx="57">
                  <c:v>324991</c:v>
                </c:pt>
                <c:pt idx="58">
                  <c:v>324186</c:v>
                </c:pt>
                <c:pt idx="59">
                  <c:v>323488</c:v>
                </c:pt>
                <c:pt idx="60">
                  <c:v>322833</c:v>
                </c:pt>
                <c:pt idx="61">
                  <c:v>322618</c:v>
                </c:pt>
                <c:pt idx="62">
                  <c:v>322109</c:v>
                </c:pt>
                <c:pt idx="63">
                  <c:v>321383</c:v>
                </c:pt>
                <c:pt idx="64">
                  <c:v>320388</c:v>
                </c:pt>
                <c:pt idx="65">
                  <c:v>319871</c:v>
                </c:pt>
                <c:pt idx="66">
                  <c:v>318978</c:v>
                </c:pt>
                <c:pt idx="67">
                  <c:v>318261</c:v>
                </c:pt>
                <c:pt idx="68">
                  <c:v>317442</c:v>
                </c:pt>
                <c:pt idx="69">
                  <c:v>316674</c:v>
                </c:pt>
                <c:pt idx="70">
                  <c:v>315937</c:v>
                </c:pt>
                <c:pt idx="71">
                  <c:v>315139</c:v>
                </c:pt>
                <c:pt idx="72">
                  <c:v>314366</c:v>
                </c:pt>
                <c:pt idx="73">
                  <c:v>313510</c:v>
                </c:pt>
                <c:pt idx="74">
                  <c:v>312666</c:v>
                </c:pt>
                <c:pt idx="75">
                  <c:v>311769</c:v>
                </c:pt>
                <c:pt idx="76">
                  <c:v>310980</c:v>
                </c:pt>
                <c:pt idx="77">
                  <c:v>310035</c:v>
                </c:pt>
                <c:pt idx="78">
                  <c:v>308097</c:v>
                </c:pt>
                <c:pt idx="79">
                  <c:v>307124</c:v>
                </c:pt>
                <c:pt idx="80">
                  <c:v>306088</c:v>
                </c:pt>
                <c:pt idx="81">
                  <c:v>305303</c:v>
                </c:pt>
                <c:pt idx="82">
                  <c:v>304584</c:v>
                </c:pt>
                <c:pt idx="83">
                  <c:v>303951</c:v>
                </c:pt>
                <c:pt idx="84">
                  <c:v>303328</c:v>
                </c:pt>
                <c:pt idx="85">
                  <c:v>302452</c:v>
                </c:pt>
                <c:pt idx="86">
                  <c:v>301489</c:v>
                </c:pt>
                <c:pt idx="87">
                  <c:v>300639</c:v>
                </c:pt>
                <c:pt idx="88">
                  <c:v>299875</c:v>
                </c:pt>
                <c:pt idx="89">
                  <c:v>299016</c:v>
                </c:pt>
                <c:pt idx="90">
                  <c:v>298058</c:v>
                </c:pt>
                <c:pt idx="91">
                  <c:v>297181</c:v>
                </c:pt>
                <c:pt idx="92">
                  <c:v>295514</c:v>
                </c:pt>
                <c:pt idx="93">
                  <c:v>294611</c:v>
                </c:pt>
                <c:pt idx="94">
                  <c:v>293700</c:v>
                </c:pt>
                <c:pt idx="95">
                  <c:v>292472</c:v>
                </c:pt>
                <c:pt idx="96">
                  <c:v>290568</c:v>
                </c:pt>
                <c:pt idx="97">
                  <c:v>289444</c:v>
                </c:pt>
                <c:pt idx="98">
                  <c:v>288492</c:v>
                </c:pt>
                <c:pt idx="99">
                  <c:v>287852</c:v>
                </c:pt>
                <c:pt idx="100">
                  <c:v>286214</c:v>
                </c:pt>
                <c:pt idx="101">
                  <c:v>283491</c:v>
                </c:pt>
                <c:pt idx="102">
                  <c:v>282325</c:v>
                </c:pt>
                <c:pt idx="103">
                  <c:v>279541</c:v>
                </c:pt>
                <c:pt idx="104">
                  <c:v>277924</c:v>
                </c:pt>
                <c:pt idx="105">
                  <c:v>276867</c:v>
                </c:pt>
                <c:pt idx="106">
                  <c:v>275209</c:v>
                </c:pt>
                <c:pt idx="107">
                  <c:v>274443</c:v>
                </c:pt>
                <c:pt idx="108">
                  <c:v>273010</c:v>
                </c:pt>
                <c:pt idx="109">
                  <c:v>270677</c:v>
                </c:pt>
                <c:pt idx="110">
                  <c:v>268677</c:v>
                </c:pt>
                <c:pt idx="111">
                  <c:v>268273</c:v>
                </c:pt>
                <c:pt idx="112">
                  <c:v>267443</c:v>
                </c:pt>
                <c:pt idx="113">
                  <c:v>266485</c:v>
                </c:pt>
                <c:pt idx="114">
                  <c:v>264831</c:v>
                </c:pt>
                <c:pt idx="115">
                  <c:v>264042</c:v>
                </c:pt>
                <c:pt idx="116">
                  <c:v>263204</c:v>
                </c:pt>
                <c:pt idx="117">
                  <c:v>262388</c:v>
                </c:pt>
                <c:pt idx="118">
                  <c:v>261596</c:v>
                </c:pt>
                <c:pt idx="119">
                  <c:v>260759</c:v>
                </c:pt>
                <c:pt idx="120">
                  <c:v>259956</c:v>
                </c:pt>
                <c:pt idx="121">
                  <c:v>259226</c:v>
                </c:pt>
                <c:pt idx="122">
                  <c:v>258495</c:v>
                </c:pt>
                <c:pt idx="123">
                  <c:v>257245</c:v>
                </c:pt>
                <c:pt idx="124">
                  <c:v>256489</c:v>
                </c:pt>
                <c:pt idx="125">
                  <c:v>256038</c:v>
                </c:pt>
                <c:pt idx="126">
                  <c:v>255230</c:v>
                </c:pt>
                <c:pt idx="127">
                  <c:v>253889</c:v>
                </c:pt>
                <c:pt idx="128">
                  <c:v>252957</c:v>
                </c:pt>
                <c:pt idx="129">
                  <c:v>252183</c:v>
                </c:pt>
                <c:pt idx="130">
                  <c:v>251519</c:v>
                </c:pt>
                <c:pt idx="131">
                  <c:v>250460</c:v>
                </c:pt>
                <c:pt idx="132">
                  <c:v>249751</c:v>
                </c:pt>
                <c:pt idx="133">
                  <c:v>248977</c:v>
                </c:pt>
                <c:pt idx="134">
                  <c:v>248083</c:v>
                </c:pt>
                <c:pt idx="135">
                  <c:v>247436</c:v>
                </c:pt>
                <c:pt idx="136">
                  <c:v>246709</c:v>
                </c:pt>
                <c:pt idx="137">
                  <c:v>245481</c:v>
                </c:pt>
                <c:pt idx="138">
                  <c:v>244861</c:v>
                </c:pt>
                <c:pt idx="139">
                  <c:v>244198</c:v>
                </c:pt>
                <c:pt idx="140">
                  <c:v>243657</c:v>
                </c:pt>
                <c:pt idx="141">
                  <c:v>242067</c:v>
                </c:pt>
                <c:pt idx="142">
                  <c:v>240966</c:v>
                </c:pt>
                <c:pt idx="143">
                  <c:v>240576</c:v>
                </c:pt>
                <c:pt idx="144">
                  <c:v>240205</c:v>
                </c:pt>
                <c:pt idx="145">
                  <c:v>239545</c:v>
                </c:pt>
                <c:pt idx="146">
                  <c:v>239249</c:v>
                </c:pt>
                <c:pt idx="147">
                  <c:v>238943</c:v>
                </c:pt>
                <c:pt idx="148">
                  <c:v>238623</c:v>
                </c:pt>
                <c:pt idx="149">
                  <c:v>238199</c:v>
                </c:pt>
                <c:pt idx="150">
                  <c:v>237834</c:v>
                </c:pt>
                <c:pt idx="151">
                  <c:v>237466</c:v>
                </c:pt>
                <c:pt idx="152">
                  <c:v>236234</c:v>
                </c:pt>
                <c:pt idx="153">
                  <c:v>235222</c:v>
                </c:pt>
                <c:pt idx="154">
                  <c:v>234781</c:v>
                </c:pt>
                <c:pt idx="155">
                  <c:v>234470</c:v>
                </c:pt>
                <c:pt idx="156">
                  <c:v>234126</c:v>
                </c:pt>
                <c:pt idx="157">
                  <c:v>233646</c:v>
                </c:pt>
                <c:pt idx="158">
                  <c:v>233139</c:v>
                </c:pt>
                <c:pt idx="159">
                  <c:v>232615</c:v>
                </c:pt>
                <c:pt idx="160">
                  <c:v>231990</c:v>
                </c:pt>
                <c:pt idx="161">
                  <c:v>231383</c:v>
                </c:pt>
                <c:pt idx="162">
                  <c:v>230668</c:v>
                </c:pt>
                <c:pt idx="163">
                  <c:v>227840</c:v>
                </c:pt>
                <c:pt idx="164">
                  <c:v>227224</c:v>
                </c:pt>
                <c:pt idx="165">
                  <c:v>226726</c:v>
                </c:pt>
                <c:pt idx="166">
                  <c:v>226213</c:v>
                </c:pt>
                <c:pt idx="167">
                  <c:v>225888</c:v>
                </c:pt>
                <c:pt idx="168">
                  <c:v>225535</c:v>
                </c:pt>
                <c:pt idx="169">
                  <c:v>225136</c:v>
                </c:pt>
                <c:pt idx="170">
                  <c:v>224630</c:v>
                </c:pt>
                <c:pt idx="171">
                  <c:v>223446</c:v>
                </c:pt>
                <c:pt idx="172">
                  <c:v>222958</c:v>
                </c:pt>
                <c:pt idx="173">
                  <c:v>221612</c:v>
                </c:pt>
                <c:pt idx="174">
                  <c:v>220997</c:v>
                </c:pt>
                <c:pt idx="175">
                  <c:v>220760</c:v>
                </c:pt>
                <c:pt idx="176">
                  <c:v>220047</c:v>
                </c:pt>
                <c:pt idx="177">
                  <c:v>219680</c:v>
                </c:pt>
                <c:pt idx="178">
                  <c:v>218767</c:v>
                </c:pt>
                <c:pt idx="179">
                  <c:v>218342</c:v>
                </c:pt>
                <c:pt idx="180">
                  <c:v>217577</c:v>
                </c:pt>
                <c:pt idx="181">
                  <c:v>217253</c:v>
                </c:pt>
                <c:pt idx="182">
                  <c:v>216923</c:v>
                </c:pt>
                <c:pt idx="183">
                  <c:v>216310</c:v>
                </c:pt>
                <c:pt idx="184">
                  <c:v>215879</c:v>
                </c:pt>
                <c:pt idx="185">
                  <c:v>215504</c:v>
                </c:pt>
                <c:pt idx="186">
                  <c:v>214996</c:v>
                </c:pt>
                <c:pt idx="187">
                  <c:v>214153</c:v>
                </c:pt>
                <c:pt idx="188">
                  <c:v>213385</c:v>
                </c:pt>
                <c:pt idx="189">
                  <c:v>213010</c:v>
                </c:pt>
                <c:pt idx="190">
                  <c:v>212662</c:v>
                </c:pt>
                <c:pt idx="191">
                  <c:v>212281</c:v>
                </c:pt>
                <c:pt idx="192">
                  <c:v>211929</c:v>
                </c:pt>
                <c:pt idx="193">
                  <c:v>211481</c:v>
                </c:pt>
                <c:pt idx="194">
                  <c:v>211005</c:v>
                </c:pt>
                <c:pt idx="195">
                  <c:v>210830</c:v>
                </c:pt>
                <c:pt idx="196">
                  <c:v>210237</c:v>
                </c:pt>
                <c:pt idx="197">
                  <c:v>209975</c:v>
                </c:pt>
                <c:pt idx="198">
                  <c:v>209414</c:v>
                </c:pt>
                <c:pt idx="199">
                  <c:v>209078</c:v>
                </c:pt>
                <c:pt idx="200">
                  <c:v>208796</c:v>
                </c:pt>
                <c:pt idx="201">
                  <c:v>208183</c:v>
                </c:pt>
                <c:pt idx="202">
                  <c:v>207991</c:v>
                </c:pt>
                <c:pt idx="203">
                  <c:v>207418</c:v>
                </c:pt>
                <c:pt idx="204">
                  <c:v>207033</c:v>
                </c:pt>
                <c:pt idx="205">
                  <c:v>206675</c:v>
                </c:pt>
                <c:pt idx="206">
                  <c:v>206122</c:v>
                </c:pt>
                <c:pt idx="207">
                  <c:v>205715</c:v>
                </c:pt>
                <c:pt idx="208">
                  <c:v>205439</c:v>
                </c:pt>
                <c:pt idx="209">
                  <c:v>205148</c:v>
                </c:pt>
                <c:pt idx="210">
                  <c:v>204283</c:v>
                </c:pt>
                <c:pt idx="211">
                  <c:v>202212</c:v>
                </c:pt>
                <c:pt idx="212">
                  <c:v>199292</c:v>
                </c:pt>
                <c:pt idx="213">
                  <c:v>195625</c:v>
                </c:pt>
                <c:pt idx="214">
                  <c:v>191057</c:v>
                </c:pt>
                <c:pt idx="215">
                  <c:v>189335</c:v>
                </c:pt>
                <c:pt idx="216">
                  <c:v>187199</c:v>
                </c:pt>
                <c:pt idx="217">
                  <c:v>185063</c:v>
                </c:pt>
                <c:pt idx="218">
                  <c:v>183355</c:v>
                </c:pt>
                <c:pt idx="219">
                  <c:v>181718</c:v>
                </c:pt>
                <c:pt idx="220">
                  <c:v>180779</c:v>
                </c:pt>
                <c:pt idx="221">
                  <c:v>178550</c:v>
                </c:pt>
                <c:pt idx="222">
                  <c:v>175440</c:v>
                </c:pt>
                <c:pt idx="223">
                  <c:v>174189</c:v>
                </c:pt>
                <c:pt idx="224">
                  <c:v>172596</c:v>
                </c:pt>
                <c:pt idx="225">
                  <c:v>169266</c:v>
                </c:pt>
                <c:pt idx="226">
                  <c:v>165278</c:v>
                </c:pt>
                <c:pt idx="227">
                  <c:v>162996</c:v>
                </c:pt>
                <c:pt idx="228">
                  <c:v>159791</c:v>
                </c:pt>
                <c:pt idx="229">
                  <c:v>157806</c:v>
                </c:pt>
                <c:pt idx="230">
                  <c:v>157299</c:v>
                </c:pt>
                <c:pt idx="231">
                  <c:v>155706</c:v>
                </c:pt>
                <c:pt idx="232">
                  <c:v>155299</c:v>
                </c:pt>
                <c:pt idx="233">
                  <c:v>154129</c:v>
                </c:pt>
                <c:pt idx="234">
                  <c:v>153173</c:v>
                </c:pt>
                <c:pt idx="235">
                  <c:v>152562</c:v>
                </c:pt>
                <c:pt idx="236">
                  <c:v>151441</c:v>
                </c:pt>
                <c:pt idx="237">
                  <c:v>150633</c:v>
                </c:pt>
                <c:pt idx="238">
                  <c:v>150303</c:v>
                </c:pt>
                <c:pt idx="239">
                  <c:v>149406</c:v>
                </c:pt>
                <c:pt idx="240">
                  <c:v>148566</c:v>
                </c:pt>
                <c:pt idx="241">
                  <c:v>146784</c:v>
                </c:pt>
                <c:pt idx="242">
                  <c:v>143980</c:v>
                </c:pt>
                <c:pt idx="243">
                  <c:v>141422</c:v>
                </c:pt>
                <c:pt idx="244">
                  <c:v>140072</c:v>
                </c:pt>
                <c:pt idx="245">
                  <c:v>138408</c:v>
                </c:pt>
                <c:pt idx="246">
                  <c:v>137686</c:v>
                </c:pt>
                <c:pt idx="247">
                  <c:v>137393</c:v>
                </c:pt>
                <c:pt idx="248">
                  <c:v>136659</c:v>
                </c:pt>
                <c:pt idx="249">
                  <c:v>136367</c:v>
                </c:pt>
                <c:pt idx="250">
                  <c:v>135683</c:v>
                </c:pt>
                <c:pt idx="251">
                  <c:v>135003</c:v>
                </c:pt>
                <c:pt idx="252">
                  <c:v>134211</c:v>
                </c:pt>
                <c:pt idx="253">
                  <c:v>133340</c:v>
                </c:pt>
                <c:pt idx="254">
                  <c:v>131795</c:v>
                </c:pt>
                <c:pt idx="255">
                  <c:v>131195</c:v>
                </c:pt>
                <c:pt idx="256">
                  <c:v>131146</c:v>
                </c:pt>
                <c:pt idx="257">
                  <c:v>130549</c:v>
                </c:pt>
                <c:pt idx="258">
                  <c:v>130172</c:v>
                </c:pt>
                <c:pt idx="259">
                  <c:v>129898</c:v>
                </c:pt>
                <c:pt idx="260">
                  <c:v>129675</c:v>
                </c:pt>
                <c:pt idx="261">
                  <c:v>129348</c:v>
                </c:pt>
                <c:pt idx="262">
                  <c:v>129125</c:v>
                </c:pt>
                <c:pt idx="263">
                  <c:v>129062</c:v>
                </c:pt>
                <c:pt idx="264">
                  <c:v>128812</c:v>
                </c:pt>
                <c:pt idx="265">
                  <c:v>128632</c:v>
                </c:pt>
                <c:pt idx="266">
                  <c:v>128576</c:v>
                </c:pt>
                <c:pt idx="267">
                  <c:v>128399</c:v>
                </c:pt>
                <c:pt idx="268">
                  <c:v>128364</c:v>
                </c:pt>
                <c:pt idx="269">
                  <c:v>128080</c:v>
                </c:pt>
                <c:pt idx="270">
                  <c:v>127890</c:v>
                </c:pt>
                <c:pt idx="271">
                  <c:v>127716</c:v>
                </c:pt>
                <c:pt idx="272">
                  <c:v>127526</c:v>
                </c:pt>
                <c:pt idx="273">
                  <c:v>127440</c:v>
                </c:pt>
                <c:pt idx="274">
                  <c:v>127214</c:v>
                </c:pt>
                <c:pt idx="275">
                  <c:v>127008</c:v>
                </c:pt>
                <c:pt idx="276">
                  <c:v>126652</c:v>
                </c:pt>
                <c:pt idx="277">
                  <c:v>126380</c:v>
                </c:pt>
                <c:pt idx="278">
                  <c:v>126343</c:v>
                </c:pt>
                <c:pt idx="279">
                  <c:v>126200</c:v>
                </c:pt>
                <c:pt idx="280">
                  <c:v>126093</c:v>
                </c:pt>
                <c:pt idx="281">
                  <c:v>125679</c:v>
                </c:pt>
                <c:pt idx="282">
                  <c:v>125468</c:v>
                </c:pt>
                <c:pt idx="283">
                  <c:v>125424</c:v>
                </c:pt>
                <c:pt idx="284">
                  <c:v>125354</c:v>
                </c:pt>
                <c:pt idx="285">
                  <c:v>125176</c:v>
                </c:pt>
                <c:pt idx="286">
                  <c:v>124597</c:v>
                </c:pt>
                <c:pt idx="287">
                  <c:v>124244</c:v>
                </c:pt>
                <c:pt idx="288">
                  <c:v>124077</c:v>
                </c:pt>
                <c:pt idx="289">
                  <c:v>123826</c:v>
                </c:pt>
                <c:pt idx="290">
                  <c:v>123815</c:v>
                </c:pt>
                <c:pt idx="291">
                  <c:v>123677</c:v>
                </c:pt>
                <c:pt idx="292">
                  <c:v>123445</c:v>
                </c:pt>
                <c:pt idx="293">
                  <c:v>123279</c:v>
                </c:pt>
                <c:pt idx="294">
                  <c:v>122968</c:v>
                </c:pt>
                <c:pt idx="295">
                  <c:v>122606</c:v>
                </c:pt>
                <c:pt idx="296">
                  <c:v>122528</c:v>
                </c:pt>
                <c:pt idx="297">
                  <c:v>122367</c:v>
                </c:pt>
                <c:pt idx="298">
                  <c:v>122020</c:v>
                </c:pt>
                <c:pt idx="299">
                  <c:v>121752</c:v>
                </c:pt>
                <c:pt idx="300">
                  <c:v>121561</c:v>
                </c:pt>
                <c:pt idx="301">
                  <c:v>121090</c:v>
                </c:pt>
                <c:pt idx="302">
                  <c:v>120765</c:v>
                </c:pt>
                <c:pt idx="303">
                  <c:v>120652</c:v>
                </c:pt>
                <c:pt idx="304">
                  <c:v>120571</c:v>
                </c:pt>
                <c:pt idx="305">
                  <c:v>120320</c:v>
                </c:pt>
                <c:pt idx="306">
                  <c:v>119704</c:v>
                </c:pt>
                <c:pt idx="307">
                  <c:v>119499</c:v>
                </c:pt>
                <c:pt idx="308">
                  <c:v>119273</c:v>
                </c:pt>
                <c:pt idx="309">
                  <c:v>119164</c:v>
                </c:pt>
                <c:pt idx="310">
                  <c:v>118853</c:v>
                </c:pt>
                <c:pt idx="311">
                  <c:v>118631</c:v>
                </c:pt>
                <c:pt idx="312">
                  <c:v>118205</c:v>
                </c:pt>
                <c:pt idx="313">
                  <c:v>118010</c:v>
                </c:pt>
                <c:pt idx="314">
                  <c:v>117964</c:v>
                </c:pt>
                <c:pt idx="315">
                  <c:v>117589</c:v>
                </c:pt>
                <c:pt idx="316">
                  <c:v>117446</c:v>
                </c:pt>
                <c:pt idx="317">
                  <c:v>117342</c:v>
                </c:pt>
                <c:pt idx="318">
                  <c:v>117052</c:v>
                </c:pt>
                <c:pt idx="319">
                  <c:v>116605</c:v>
                </c:pt>
                <c:pt idx="320">
                  <c:v>116353</c:v>
                </c:pt>
                <c:pt idx="321">
                  <c:v>116200</c:v>
                </c:pt>
                <c:pt idx="322">
                  <c:v>116037</c:v>
                </c:pt>
                <c:pt idx="323">
                  <c:v>115768</c:v>
                </c:pt>
                <c:pt idx="324">
                  <c:v>115401</c:v>
                </c:pt>
                <c:pt idx="325">
                  <c:v>115060</c:v>
                </c:pt>
                <c:pt idx="326">
                  <c:v>114508</c:v>
                </c:pt>
                <c:pt idx="327">
                  <c:v>114031</c:v>
                </c:pt>
                <c:pt idx="328">
                  <c:v>113574</c:v>
                </c:pt>
                <c:pt idx="329">
                  <c:v>113479</c:v>
                </c:pt>
                <c:pt idx="330">
                  <c:v>112793</c:v>
                </c:pt>
                <c:pt idx="331">
                  <c:v>112559</c:v>
                </c:pt>
                <c:pt idx="332">
                  <c:v>111442</c:v>
                </c:pt>
                <c:pt idx="333">
                  <c:v>108994</c:v>
                </c:pt>
                <c:pt idx="334">
                  <c:v>107007</c:v>
                </c:pt>
                <c:pt idx="335">
                  <c:v>106203</c:v>
                </c:pt>
                <c:pt idx="336">
                  <c:v>105675</c:v>
                </c:pt>
                <c:pt idx="337">
                  <c:v>105204</c:v>
                </c:pt>
                <c:pt idx="338">
                  <c:v>103372</c:v>
                </c:pt>
                <c:pt idx="339">
                  <c:v>101829</c:v>
                </c:pt>
                <c:pt idx="340">
                  <c:v>100842</c:v>
                </c:pt>
                <c:pt idx="341">
                  <c:v>99833</c:v>
                </c:pt>
                <c:pt idx="342">
                  <c:v>99067</c:v>
                </c:pt>
                <c:pt idx="343">
                  <c:v>96900</c:v>
                </c:pt>
                <c:pt idx="344">
                  <c:v>95349</c:v>
                </c:pt>
                <c:pt idx="345">
                  <c:v>93660</c:v>
                </c:pt>
                <c:pt idx="346">
                  <c:v>91691</c:v>
                </c:pt>
                <c:pt idx="347">
                  <c:v>89363</c:v>
                </c:pt>
                <c:pt idx="348">
                  <c:v>88051</c:v>
                </c:pt>
                <c:pt idx="349">
                  <c:v>86323</c:v>
                </c:pt>
                <c:pt idx="350">
                  <c:v>84929</c:v>
                </c:pt>
                <c:pt idx="351">
                  <c:v>82843</c:v>
                </c:pt>
                <c:pt idx="352">
                  <c:v>81122</c:v>
                </c:pt>
                <c:pt idx="353">
                  <c:v>78995</c:v>
                </c:pt>
                <c:pt idx="354">
                  <c:v>76875</c:v>
                </c:pt>
                <c:pt idx="355">
                  <c:v>75367</c:v>
                </c:pt>
                <c:pt idx="356">
                  <c:v>72849</c:v>
                </c:pt>
                <c:pt idx="357">
                  <c:v>71014</c:v>
                </c:pt>
                <c:pt idx="358">
                  <c:v>68495</c:v>
                </c:pt>
                <c:pt idx="359">
                  <c:v>65701</c:v>
                </c:pt>
                <c:pt idx="360">
                  <c:v>63694</c:v>
                </c:pt>
                <c:pt idx="361">
                  <c:v>61582</c:v>
                </c:pt>
                <c:pt idx="362">
                  <c:v>59604</c:v>
                </c:pt>
                <c:pt idx="363">
                  <c:v>57737</c:v>
                </c:pt>
                <c:pt idx="364">
                  <c:v>55564</c:v>
                </c:pt>
                <c:pt idx="365">
                  <c:v>52870</c:v>
                </c:pt>
                <c:pt idx="366">
                  <c:v>51174</c:v>
                </c:pt>
                <c:pt idx="367">
                  <c:v>49398</c:v>
                </c:pt>
                <c:pt idx="368">
                  <c:v>47024</c:v>
                </c:pt>
                <c:pt idx="369">
                  <c:v>44788</c:v>
                </c:pt>
                <c:pt idx="370">
                  <c:v>43546</c:v>
                </c:pt>
                <c:pt idx="371">
                  <c:v>42131</c:v>
                </c:pt>
                <c:pt idx="372">
                  <c:v>41358</c:v>
                </c:pt>
                <c:pt idx="373">
                  <c:v>40626</c:v>
                </c:pt>
                <c:pt idx="374">
                  <c:v>39828</c:v>
                </c:pt>
                <c:pt idx="375">
                  <c:v>39388</c:v>
                </c:pt>
                <c:pt idx="376">
                  <c:v>38201</c:v>
                </c:pt>
                <c:pt idx="377">
                  <c:v>38109</c:v>
                </c:pt>
                <c:pt idx="378">
                  <c:v>36641</c:v>
                </c:pt>
                <c:pt idx="379">
                  <c:v>35883</c:v>
                </c:pt>
                <c:pt idx="380">
                  <c:v>35645</c:v>
                </c:pt>
                <c:pt idx="381">
                  <c:v>35573</c:v>
                </c:pt>
                <c:pt idx="382">
                  <c:v>35387</c:v>
                </c:pt>
                <c:pt idx="383">
                  <c:v>35163</c:v>
                </c:pt>
                <c:pt idx="384">
                  <c:v>35038</c:v>
                </c:pt>
                <c:pt idx="385">
                  <c:v>34784</c:v>
                </c:pt>
                <c:pt idx="386">
                  <c:v>34644</c:v>
                </c:pt>
                <c:pt idx="387">
                  <c:v>34285</c:v>
                </c:pt>
                <c:pt idx="388">
                  <c:v>34108</c:v>
                </c:pt>
                <c:pt idx="389">
                  <c:v>34108</c:v>
                </c:pt>
                <c:pt idx="390">
                  <c:v>33823</c:v>
                </c:pt>
                <c:pt idx="391">
                  <c:v>33474</c:v>
                </c:pt>
                <c:pt idx="392">
                  <c:v>33161</c:v>
                </c:pt>
                <c:pt idx="393">
                  <c:v>32952</c:v>
                </c:pt>
                <c:pt idx="394">
                  <c:v>32715</c:v>
                </c:pt>
                <c:pt idx="395">
                  <c:v>32384</c:v>
                </c:pt>
                <c:pt idx="396">
                  <c:v>32176</c:v>
                </c:pt>
                <c:pt idx="397">
                  <c:v>31479</c:v>
                </c:pt>
                <c:pt idx="398">
                  <c:v>31088</c:v>
                </c:pt>
                <c:pt idx="399">
                  <c:v>30591</c:v>
                </c:pt>
                <c:pt idx="400">
                  <c:v>30385</c:v>
                </c:pt>
                <c:pt idx="401">
                  <c:v>30175</c:v>
                </c:pt>
                <c:pt idx="402">
                  <c:v>29542</c:v>
                </c:pt>
                <c:pt idx="403">
                  <c:v>29493</c:v>
                </c:pt>
                <c:pt idx="404">
                  <c:v>29410</c:v>
                </c:pt>
                <c:pt idx="405">
                  <c:v>29130</c:v>
                </c:pt>
                <c:pt idx="406">
                  <c:v>28943</c:v>
                </c:pt>
                <c:pt idx="407">
                  <c:v>28743</c:v>
                </c:pt>
                <c:pt idx="408">
                  <c:v>28551</c:v>
                </c:pt>
                <c:pt idx="409">
                  <c:v>28195</c:v>
                </c:pt>
                <c:pt idx="410">
                  <c:v>28016</c:v>
                </c:pt>
                <c:pt idx="411">
                  <c:v>27951</c:v>
                </c:pt>
                <c:pt idx="412">
                  <c:v>27702</c:v>
                </c:pt>
                <c:pt idx="413">
                  <c:v>27342</c:v>
                </c:pt>
                <c:pt idx="414">
                  <c:v>27064</c:v>
                </c:pt>
                <c:pt idx="415">
                  <c:v>26884</c:v>
                </c:pt>
                <c:pt idx="416">
                  <c:v>26672</c:v>
                </c:pt>
                <c:pt idx="417">
                  <c:v>26471</c:v>
                </c:pt>
                <c:pt idx="418">
                  <c:v>26336</c:v>
                </c:pt>
                <c:pt idx="419">
                  <c:v>26099</c:v>
                </c:pt>
                <c:pt idx="420">
                  <c:v>26099</c:v>
                </c:pt>
                <c:pt idx="421">
                  <c:v>25999</c:v>
                </c:pt>
                <c:pt idx="422">
                  <c:v>25684</c:v>
                </c:pt>
                <c:pt idx="423">
                  <c:v>25440</c:v>
                </c:pt>
                <c:pt idx="424">
                  <c:v>25440</c:v>
                </c:pt>
                <c:pt idx="425">
                  <c:v>25423</c:v>
                </c:pt>
                <c:pt idx="426">
                  <c:v>25073</c:v>
                </c:pt>
                <c:pt idx="427">
                  <c:v>24875</c:v>
                </c:pt>
                <c:pt idx="428">
                  <c:v>24662</c:v>
                </c:pt>
                <c:pt idx="429">
                  <c:v>24654</c:v>
                </c:pt>
                <c:pt idx="430">
                  <c:v>24643</c:v>
                </c:pt>
                <c:pt idx="431">
                  <c:v>24327</c:v>
                </c:pt>
                <c:pt idx="432">
                  <c:v>24146</c:v>
                </c:pt>
                <c:pt idx="433">
                  <c:v>23714</c:v>
                </c:pt>
                <c:pt idx="434">
                  <c:v>23392</c:v>
                </c:pt>
                <c:pt idx="435">
                  <c:v>23059</c:v>
                </c:pt>
                <c:pt idx="436">
                  <c:v>22977</c:v>
                </c:pt>
                <c:pt idx="437">
                  <c:v>21636</c:v>
                </c:pt>
                <c:pt idx="438">
                  <c:v>20004</c:v>
                </c:pt>
                <c:pt idx="439">
                  <c:v>18950</c:v>
                </c:pt>
                <c:pt idx="440">
                  <c:v>17695</c:v>
                </c:pt>
                <c:pt idx="441">
                  <c:v>16417</c:v>
                </c:pt>
                <c:pt idx="442">
                  <c:v>14241</c:v>
                </c:pt>
                <c:pt idx="443">
                  <c:v>13457</c:v>
                </c:pt>
                <c:pt idx="444">
                  <c:v>13412</c:v>
                </c:pt>
                <c:pt idx="445">
                  <c:v>12626</c:v>
                </c:pt>
                <c:pt idx="446">
                  <c:v>11719</c:v>
                </c:pt>
                <c:pt idx="447">
                  <c:v>11329</c:v>
                </c:pt>
                <c:pt idx="448">
                  <c:v>11143</c:v>
                </c:pt>
                <c:pt idx="449">
                  <c:v>11013</c:v>
                </c:pt>
                <c:pt idx="450">
                  <c:v>10189</c:v>
                </c:pt>
                <c:pt idx="451">
                  <c:v>8113</c:v>
                </c:pt>
                <c:pt idx="452">
                  <c:v>6614</c:v>
                </c:pt>
                <c:pt idx="453">
                  <c:v>6225</c:v>
                </c:pt>
                <c:pt idx="454">
                  <c:v>3833</c:v>
                </c:pt>
                <c:pt idx="455">
                  <c:v>3634</c:v>
                </c:pt>
                <c:pt idx="456">
                  <c:v>2347</c:v>
                </c:pt>
              </c:numCache>
            </c:numRef>
          </c:xVal>
          <c:yVal>
            <c:numRef>
              <c:f>CH4_Level!#REF!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83467648"/>
        <c:axId val="83473536"/>
      </c:scatterChart>
      <c:valAx>
        <c:axId val="83467648"/>
        <c:scaling>
          <c:orientation val="minMax"/>
          <c:max val="6"/>
          <c:min val="-425.515109999998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#,##0.00" sourceLinked="0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3473536"/>
        <c:crossesAt val="-2000"/>
        <c:crossBetween val="midCat"/>
        <c:majorUnit val="41.727960000000003"/>
        <c:minorUnit val="13.90931"/>
      </c:valAx>
      <c:valAx>
        <c:axId val="83473536"/>
        <c:scaling>
          <c:orientation val="minMax"/>
          <c:max val="800"/>
          <c:min val="300"/>
        </c:scaling>
        <c:axPos val="l"/>
        <c:majorGridlines/>
        <c:numFmt formatCode="0" sourceLinked="1"/>
        <c:tickLblPos val="nextTo"/>
        <c:crossAx val="83467648"/>
        <c:crossesAt val="-100000"/>
        <c:crossBetween val="midCat"/>
        <c:majorUnit val="50"/>
        <c:minorUnit val="10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692798914154421"/>
          <c:y val="9.834652558194068E-2"/>
          <c:w val="0.84917277863631535"/>
          <c:h val="0.63400389911890964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Data!$V$2:$V$458</c:f>
              <c:numCache>
                <c:formatCode>0.000</c:formatCode>
                <c:ptCount val="457"/>
                <c:pt idx="0">
                  <c:v>-462.5213905</c:v>
                </c:pt>
                <c:pt idx="1">
                  <c:v>-457.88121563991382</c:v>
                </c:pt>
                <c:pt idx="2">
                  <c:v>-453.24104077982764</c:v>
                </c:pt>
                <c:pt idx="3">
                  <c:v>-448.60086591974147</c:v>
                </c:pt>
                <c:pt idx="4">
                  <c:v>-443.96069105965529</c:v>
                </c:pt>
                <c:pt idx="5">
                  <c:v>-439.32051619956911</c:v>
                </c:pt>
                <c:pt idx="6">
                  <c:v>-434.68034133948294</c:v>
                </c:pt>
                <c:pt idx="7">
                  <c:v>-430.04016647939676</c:v>
                </c:pt>
                <c:pt idx="8">
                  <c:v>-425.39999161931058</c:v>
                </c:pt>
                <c:pt idx="9">
                  <c:v>-420.75981675922441</c:v>
                </c:pt>
                <c:pt idx="10">
                  <c:v>-416.11964189913823</c:v>
                </c:pt>
                <c:pt idx="11">
                  <c:v>-411.47946703905205</c:v>
                </c:pt>
                <c:pt idx="12">
                  <c:v>-406.83929217896588</c:v>
                </c:pt>
                <c:pt idx="13">
                  <c:v>-402.1991173188797</c:v>
                </c:pt>
                <c:pt idx="14">
                  <c:v>-397.55894245879352</c:v>
                </c:pt>
                <c:pt idx="15">
                  <c:v>-392.91876759870735</c:v>
                </c:pt>
                <c:pt idx="16">
                  <c:v>-388.27859273862117</c:v>
                </c:pt>
                <c:pt idx="17">
                  <c:v>-383.63841787853499</c:v>
                </c:pt>
                <c:pt idx="18">
                  <c:v>-378.99824301844882</c:v>
                </c:pt>
                <c:pt idx="19">
                  <c:v>-374.35806815836264</c:v>
                </c:pt>
                <c:pt idx="20">
                  <c:v>-369.71789329827646</c:v>
                </c:pt>
                <c:pt idx="21">
                  <c:v>-365.07771843819029</c:v>
                </c:pt>
                <c:pt idx="22">
                  <c:v>-360.43754357810411</c:v>
                </c:pt>
                <c:pt idx="23">
                  <c:v>-355.79736871801794</c:v>
                </c:pt>
                <c:pt idx="24">
                  <c:v>-351.15719385793176</c:v>
                </c:pt>
                <c:pt idx="25">
                  <c:v>-346.51701899784558</c:v>
                </c:pt>
                <c:pt idx="26">
                  <c:v>-341.87684413775941</c:v>
                </c:pt>
                <c:pt idx="27">
                  <c:v>-337.23666927767323</c:v>
                </c:pt>
                <c:pt idx="28">
                  <c:v>-332.59649441758705</c:v>
                </c:pt>
                <c:pt idx="29">
                  <c:v>-327.95631955750088</c:v>
                </c:pt>
                <c:pt idx="30">
                  <c:v>-323.3161446974147</c:v>
                </c:pt>
                <c:pt idx="31">
                  <c:v>-318.67596983732852</c:v>
                </c:pt>
                <c:pt idx="32">
                  <c:v>-314.03579497724235</c:v>
                </c:pt>
                <c:pt idx="33">
                  <c:v>-309.39562011715617</c:v>
                </c:pt>
                <c:pt idx="34">
                  <c:v>-304.75544525706999</c:v>
                </c:pt>
                <c:pt idx="35">
                  <c:v>-300.11527039698382</c:v>
                </c:pt>
                <c:pt idx="36">
                  <c:v>-295.47509553689764</c:v>
                </c:pt>
                <c:pt idx="37">
                  <c:v>-290.83492067681146</c:v>
                </c:pt>
                <c:pt idx="38">
                  <c:v>-286.19474581672529</c:v>
                </c:pt>
                <c:pt idx="39">
                  <c:v>-281.55457095663911</c:v>
                </c:pt>
                <c:pt idx="40">
                  <c:v>-276.91439609655293</c:v>
                </c:pt>
                <c:pt idx="41">
                  <c:v>-272.27422123646676</c:v>
                </c:pt>
                <c:pt idx="42">
                  <c:v>-267.63404637638058</c:v>
                </c:pt>
                <c:pt idx="43">
                  <c:v>-262.9938715162944</c:v>
                </c:pt>
                <c:pt idx="44">
                  <c:v>-258.35369665620823</c:v>
                </c:pt>
                <c:pt idx="45">
                  <c:v>-253.71352179612208</c:v>
                </c:pt>
                <c:pt idx="46">
                  <c:v>-249.07334693603593</c:v>
                </c:pt>
                <c:pt idx="47">
                  <c:v>-244.43317207594978</c:v>
                </c:pt>
                <c:pt idx="48">
                  <c:v>-239.79299721586364</c:v>
                </c:pt>
                <c:pt idx="49">
                  <c:v>-235.15282235577749</c:v>
                </c:pt>
                <c:pt idx="50">
                  <c:v>-230.51264749569134</c:v>
                </c:pt>
                <c:pt idx="51">
                  <c:v>-225.87247263560519</c:v>
                </c:pt>
                <c:pt idx="52">
                  <c:v>-221.23229777551904</c:v>
                </c:pt>
                <c:pt idx="53">
                  <c:v>-216.5921229154329</c:v>
                </c:pt>
                <c:pt idx="54">
                  <c:v>-211.95194805534675</c:v>
                </c:pt>
                <c:pt idx="55">
                  <c:v>-207.3117731952606</c:v>
                </c:pt>
                <c:pt idx="56">
                  <c:v>-202.67159833517445</c:v>
                </c:pt>
                <c:pt idx="57">
                  <c:v>-198.0314234750883</c:v>
                </c:pt>
                <c:pt idx="58">
                  <c:v>-193.39124861500216</c:v>
                </c:pt>
                <c:pt idx="59">
                  <c:v>-188.75107375491601</c:v>
                </c:pt>
                <c:pt idx="60">
                  <c:v>-184.11089889482986</c:v>
                </c:pt>
                <c:pt idx="61">
                  <c:v>-179.47072403474371</c:v>
                </c:pt>
                <c:pt idx="62">
                  <c:v>-174.83054917465756</c:v>
                </c:pt>
                <c:pt idx="63">
                  <c:v>-170.19037431457141</c:v>
                </c:pt>
                <c:pt idx="64">
                  <c:v>-165.55019945448527</c:v>
                </c:pt>
                <c:pt idx="65">
                  <c:v>-160.91002459439912</c:v>
                </c:pt>
                <c:pt idx="66">
                  <c:v>-156.26984973431297</c:v>
                </c:pt>
                <c:pt idx="67">
                  <c:v>-151.62967487422682</c:v>
                </c:pt>
                <c:pt idx="68">
                  <c:v>-146.98950001414067</c:v>
                </c:pt>
                <c:pt idx="69">
                  <c:v>-142.34932515405453</c:v>
                </c:pt>
                <c:pt idx="70">
                  <c:v>-137.70915029396838</c:v>
                </c:pt>
                <c:pt idx="71">
                  <c:v>-133.06897543388223</c:v>
                </c:pt>
                <c:pt idx="72">
                  <c:v>-128.42880057379608</c:v>
                </c:pt>
                <c:pt idx="73">
                  <c:v>-123.78862571370993</c:v>
                </c:pt>
                <c:pt idx="74">
                  <c:v>-119.14845085362379</c:v>
                </c:pt>
                <c:pt idx="75">
                  <c:v>-114.50827599353764</c:v>
                </c:pt>
                <c:pt idx="76">
                  <c:v>-109.86810113345149</c:v>
                </c:pt>
                <c:pt idx="77">
                  <c:v>-105.22792627336534</c:v>
                </c:pt>
                <c:pt idx="78">
                  <c:v>-100.58775141327919</c:v>
                </c:pt>
                <c:pt idx="79">
                  <c:v>-95.947576553193045</c:v>
                </c:pt>
                <c:pt idx="80">
                  <c:v>-91.307401693106897</c:v>
                </c:pt>
                <c:pt idx="81">
                  <c:v>-86.667226833020749</c:v>
                </c:pt>
                <c:pt idx="82">
                  <c:v>-82.027051972934601</c:v>
                </c:pt>
                <c:pt idx="83">
                  <c:v>-77.386877112848452</c:v>
                </c:pt>
                <c:pt idx="84">
                  <c:v>-72.746702252762304</c:v>
                </c:pt>
                <c:pt idx="85">
                  <c:v>-68.106527392676156</c:v>
                </c:pt>
                <c:pt idx="86">
                  <c:v>-63.466352532590008</c:v>
                </c:pt>
                <c:pt idx="87">
                  <c:v>-58.82617767250386</c:v>
                </c:pt>
                <c:pt idx="88">
                  <c:v>-54.186002812417712</c:v>
                </c:pt>
                <c:pt idx="89">
                  <c:v>-49.545827952331564</c:v>
                </c:pt>
                <c:pt idx="90">
                  <c:v>-44.905653092245416</c:v>
                </c:pt>
                <c:pt idx="91">
                  <c:v>-40.265478232159268</c:v>
                </c:pt>
                <c:pt idx="92">
                  <c:v>-35.62530337207312</c:v>
                </c:pt>
                <c:pt idx="93">
                  <c:v>-30.985128511986971</c:v>
                </c:pt>
                <c:pt idx="94">
                  <c:v>-26.344953651900823</c:v>
                </c:pt>
                <c:pt idx="95">
                  <c:v>-21.704778791814675</c:v>
                </c:pt>
                <c:pt idx="96">
                  <c:v>-17.064603931728527</c:v>
                </c:pt>
                <c:pt idx="97">
                  <c:v>-12.424429071642377</c:v>
                </c:pt>
                <c:pt idx="98">
                  <c:v>-7.7842542115562274</c:v>
                </c:pt>
                <c:pt idx="99">
                  <c:v>-3.1440793514700776</c:v>
                </c:pt>
                <c:pt idx="100">
                  <c:v>1.4960955086160723</c:v>
                </c:pt>
                <c:pt idx="101">
                  <c:v>6.1362703687022222</c:v>
                </c:pt>
                <c:pt idx="102">
                  <c:v>10.776445228788372</c:v>
                </c:pt>
                <c:pt idx="103">
                  <c:v>15.416620088874522</c:v>
                </c:pt>
                <c:pt idx="104">
                  <c:v>20.056794948960672</c:v>
                </c:pt>
                <c:pt idx="105">
                  <c:v>24.69696980904682</c:v>
                </c:pt>
              </c:numCache>
            </c:numRef>
          </c:xVal>
          <c:yVal>
            <c:numRef>
              <c:f>Data!$AA$2:$AA$458</c:f>
              <c:numCache>
                <c:formatCode>0.0</c:formatCode>
                <c:ptCount val="457"/>
                <c:pt idx="14">
                  <c:v>-5.5370370370369528</c:v>
                </c:pt>
                <c:pt idx="15">
                  <c:v>-80.277777777777828</c:v>
                </c:pt>
                <c:pt idx="16">
                  <c:v>-8.5185185185185901</c:v>
                </c:pt>
                <c:pt idx="17">
                  <c:v>47.370370370370495</c:v>
                </c:pt>
                <c:pt idx="18">
                  <c:v>1.7037037037037521</c:v>
                </c:pt>
                <c:pt idx="19">
                  <c:v>-5.6851851851851052</c:v>
                </c:pt>
                <c:pt idx="20">
                  <c:v>7.1296296296296759</c:v>
                </c:pt>
                <c:pt idx="21">
                  <c:v>-36.129629629629619</c:v>
                </c:pt>
                <c:pt idx="22">
                  <c:v>10.759259259259238</c:v>
                </c:pt>
                <c:pt idx="23">
                  <c:v>-19.592592592592609</c:v>
                </c:pt>
                <c:pt idx="24">
                  <c:v>-19.703703703703695</c:v>
                </c:pt>
                <c:pt idx="25">
                  <c:v>-18.385185185185208</c:v>
                </c:pt>
                <c:pt idx="26">
                  <c:v>-20.774074074074122</c:v>
                </c:pt>
                <c:pt idx="27">
                  <c:v>-97.811111111111131</c:v>
                </c:pt>
                <c:pt idx="28">
                  <c:v>-70.53333333333336</c:v>
                </c:pt>
                <c:pt idx="29">
                  <c:v>10.45185185185187</c:v>
                </c:pt>
                <c:pt idx="30">
                  <c:v>135.85555555555555</c:v>
                </c:pt>
                <c:pt idx="31">
                  <c:v>110.32592592592584</c:v>
                </c:pt>
                <c:pt idx="32">
                  <c:v>67.427777777777806</c:v>
                </c:pt>
                <c:pt idx="33">
                  <c:v>-42.368518518518499</c:v>
                </c:pt>
                <c:pt idx="34">
                  <c:v>-15.890740740740739</c:v>
                </c:pt>
                <c:pt idx="35">
                  <c:v>1.8759259259259693</c:v>
                </c:pt>
                <c:pt idx="36">
                  <c:v>-40.807407407407368</c:v>
                </c:pt>
                <c:pt idx="37">
                  <c:v>-35.224074074074053</c:v>
                </c:pt>
                <c:pt idx="38">
                  <c:v>8.3870370370370892</c:v>
                </c:pt>
                <c:pt idx="39">
                  <c:v>-2.8722222222222626</c:v>
                </c:pt>
                <c:pt idx="40">
                  <c:v>29.805555555555543</c:v>
                </c:pt>
                <c:pt idx="41">
                  <c:v>29.588888888888903</c:v>
                </c:pt>
                <c:pt idx="42">
                  <c:v>-22.492592592592473</c:v>
                </c:pt>
                <c:pt idx="43">
                  <c:v>-2.4925925925925299</c:v>
                </c:pt>
                <c:pt idx="44">
                  <c:v>-35.614814814814736</c:v>
                </c:pt>
                <c:pt idx="45">
                  <c:v>-18.211111111111109</c:v>
                </c:pt>
                <c:pt idx="46">
                  <c:v>-21.455555555555577</c:v>
                </c:pt>
                <c:pt idx="47">
                  <c:v>-63.174999999999955</c:v>
                </c:pt>
                <c:pt idx="48">
                  <c:v>62.456746031746093</c:v>
                </c:pt>
                <c:pt idx="49">
                  <c:v>70.39378306878308</c:v>
                </c:pt>
                <c:pt idx="50">
                  <c:v>-21.099146224146239</c:v>
                </c:pt>
                <c:pt idx="51">
                  <c:v>-5.4574795574795303</c:v>
                </c:pt>
                <c:pt idx="52">
                  <c:v>-22.395971620971579</c:v>
                </c:pt>
                <c:pt idx="53">
                  <c:v>8.0675204425203901</c:v>
                </c:pt>
                <c:pt idx="54">
                  <c:v>34.59277296777293</c:v>
                </c:pt>
                <c:pt idx="55">
                  <c:v>-39.988035113035153</c:v>
                </c:pt>
                <c:pt idx="56">
                  <c:v>46.720298220298218</c:v>
                </c:pt>
                <c:pt idx="57">
                  <c:v>57.095959595959641</c:v>
                </c:pt>
                <c:pt idx="58">
                  <c:v>-31.829966329966339</c:v>
                </c:pt>
                <c:pt idx="59">
                  <c:v>-51.981481481481524</c:v>
                </c:pt>
                <c:pt idx="60">
                  <c:v>9.5185185185184764</c:v>
                </c:pt>
                <c:pt idx="61">
                  <c:v>33.240740740740648</c:v>
                </c:pt>
                <c:pt idx="62">
                  <c:v>-2.4037037037036839</c:v>
                </c:pt>
                <c:pt idx="63">
                  <c:v>39.188888888888926</c:v>
                </c:pt>
                <c:pt idx="64">
                  <c:v>-12.699999999999989</c:v>
                </c:pt>
                <c:pt idx="65">
                  <c:v>-25.496296296296237</c:v>
                </c:pt>
                <c:pt idx="66">
                  <c:v>-10.177777777777749</c:v>
                </c:pt>
                <c:pt idx="67">
                  <c:v>10.596296296296316</c:v>
                </c:pt>
                <c:pt idx="68">
                  <c:v>-38.055877616747125</c:v>
                </c:pt>
                <c:pt idx="69">
                  <c:v>-98.500322061191639</c:v>
                </c:pt>
                <c:pt idx="70">
                  <c:v>-106.83982823403119</c:v>
                </c:pt>
                <c:pt idx="71">
                  <c:v>-38.39196498616792</c:v>
                </c:pt>
                <c:pt idx="72">
                  <c:v>153.27389652751958</c:v>
                </c:pt>
                <c:pt idx="73">
                  <c:v>125.58210908790613</c:v>
                </c:pt>
                <c:pt idx="74">
                  <c:v>67.656183161980266</c:v>
                </c:pt>
                <c:pt idx="75">
                  <c:v>-9.0190305132334174</c:v>
                </c:pt>
                <c:pt idx="76">
                  <c:v>-59.97344646764941</c:v>
                </c:pt>
                <c:pt idx="77">
                  <c:v>15.189838556505208</c:v>
                </c:pt>
                <c:pt idx="78">
                  <c:v>-1.821272554605855</c:v>
                </c:pt>
                <c:pt idx="79">
                  <c:v>-59.648433048432992</c:v>
                </c:pt>
                <c:pt idx="80">
                  <c:v>-35.618518518518499</c:v>
                </c:pt>
                <c:pt idx="81">
                  <c:v>48.659259259259272</c:v>
                </c:pt>
                <c:pt idx="82">
                  <c:v>64.703703703703695</c:v>
                </c:pt>
                <c:pt idx="83">
                  <c:v>-14.96296296296299</c:v>
                </c:pt>
                <c:pt idx="84">
                  <c:v>-16.333333333333314</c:v>
                </c:pt>
                <c:pt idx="85">
                  <c:v>-42.611111111111086</c:v>
                </c:pt>
                <c:pt idx="86">
                  <c:v>-35.944444444444457</c:v>
                </c:pt>
                <c:pt idx="87">
                  <c:v>-26.285714285714278</c:v>
                </c:pt>
                <c:pt idx="88">
                  <c:v>65.992063492063494</c:v>
                </c:pt>
                <c:pt idx="89">
                  <c:v>34.860119047619037</c:v>
                </c:pt>
                <c:pt idx="90">
                  <c:v>-24.815436507936511</c:v>
                </c:pt>
                <c:pt idx="91">
                  <c:v>35.42265873015873</c:v>
                </c:pt>
                <c:pt idx="92">
                  <c:v>12.240119047619089</c:v>
                </c:pt>
                <c:pt idx="93">
                  <c:v>15.909100529100556</c:v>
                </c:pt>
                <c:pt idx="94">
                  <c:v>-64.383584656084622</c:v>
                </c:pt>
                <c:pt idx="95">
                  <c:v>-111.13025132275129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Data!$A$2:$A$458</c:f>
              <c:numCache>
                <c:formatCode>0</c:formatCode>
                <c:ptCount val="457"/>
                <c:pt idx="0">
                  <c:v>417173</c:v>
                </c:pt>
                <c:pt idx="1">
                  <c:v>415452</c:v>
                </c:pt>
                <c:pt idx="2">
                  <c:v>414080</c:v>
                </c:pt>
                <c:pt idx="3">
                  <c:v>412182</c:v>
                </c:pt>
                <c:pt idx="4">
                  <c:v>410793</c:v>
                </c:pt>
                <c:pt idx="5">
                  <c:v>408995</c:v>
                </c:pt>
                <c:pt idx="6">
                  <c:v>407442</c:v>
                </c:pt>
                <c:pt idx="7">
                  <c:v>405823</c:v>
                </c:pt>
                <c:pt idx="8">
                  <c:v>404164</c:v>
                </c:pt>
                <c:pt idx="9">
                  <c:v>401860</c:v>
                </c:pt>
                <c:pt idx="10">
                  <c:v>400362</c:v>
                </c:pt>
                <c:pt idx="11">
                  <c:v>398575</c:v>
                </c:pt>
                <c:pt idx="12">
                  <c:v>396698</c:v>
                </c:pt>
                <c:pt idx="13">
                  <c:v>394620</c:v>
                </c:pt>
                <c:pt idx="14">
                  <c:v>392427</c:v>
                </c:pt>
                <c:pt idx="15">
                  <c:v>390567</c:v>
                </c:pt>
                <c:pt idx="16">
                  <c:v>388652</c:v>
                </c:pt>
                <c:pt idx="17">
                  <c:v>386543</c:v>
                </c:pt>
                <c:pt idx="18">
                  <c:v>384910</c:v>
                </c:pt>
                <c:pt idx="19">
                  <c:v>383527</c:v>
                </c:pt>
                <c:pt idx="20">
                  <c:v>381612</c:v>
                </c:pt>
                <c:pt idx="21">
                  <c:v>379625</c:v>
                </c:pt>
                <c:pt idx="22">
                  <c:v>378183</c:v>
                </c:pt>
                <c:pt idx="23">
                  <c:v>374567</c:v>
                </c:pt>
                <c:pt idx="24">
                  <c:v>373007</c:v>
                </c:pt>
                <c:pt idx="25">
                  <c:v>370919</c:v>
                </c:pt>
                <c:pt idx="26">
                  <c:v>369552</c:v>
                </c:pt>
                <c:pt idx="27">
                  <c:v>368105</c:v>
                </c:pt>
                <c:pt idx="28">
                  <c:v>366191</c:v>
                </c:pt>
                <c:pt idx="29">
                  <c:v>364471</c:v>
                </c:pt>
                <c:pt idx="30">
                  <c:v>362814</c:v>
                </c:pt>
                <c:pt idx="31">
                  <c:v>361167</c:v>
                </c:pt>
                <c:pt idx="32">
                  <c:v>359682</c:v>
                </c:pt>
                <c:pt idx="33">
                  <c:v>357728</c:v>
                </c:pt>
                <c:pt idx="34">
                  <c:v>356838</c:v>
                </c:pt>
                <c:pt idx="35">
                  <c:v>356202</c:v>
                </c:pt>
                <c:pt idx="36">
                  <c:v>354326</c:v>
                </c:pt>
                <c:pt idx="37">
                  <c:v>352406</c:v>
                </c:pt>
                <c:pt idx="38">
                  <c:v>350759</c:v>
                </c:pt>
                <c:pt idx="39">
                  <c:v>349160</c:v>
                </c:pt>
                <c:pt idx="40">
                  <c:v>347604</c:v>
                </c:pt>
                <c:pt idx="41">
                  <c:v>346095</c:v>
                </c:pt>
                <c:pt idx="42">
                  <c:v>344729</c:v>
                </c:pt>
                <c:pt idx="43">
                  <c:v>342993</c:v>
                </c:pt>
                <c:pt idx="44">
                  <c:v>341572</c:v>
                </c:pt>
                <c:pt idx="45">
                  <c:v>340163</c:v>
                </c:pt>
                <c:pt idx="46">
                  <c:v>338273</c:v>
                </c:pt>
                <c:pt idx="47">
                  <c:v>336967</c:v>
                </c:pt>
                <c:pt idx="48">
                  <c:v>335404</c:v>
                </c:pt>
                <c:pt idx="49">
                  <c:v>333600</c:v>
                </c:pt>
                <c:pt idx="50">
                  <c:v>332289</c:v>
                </c:pt>
                <c:pt idx="51">
                  <c:v>330204</c:v>
                </c:pt>
                <c:pt idx="52">
                  <c:v>329234</c:v>
                </c:pt>
                <c:pt idx="53">
                  <c:v>328084</c:v>
                </c:pt>
                <c:pt idx="54">
                  <c:v>327121</c:v>
                </c:pt>
                <c:pt idx="55">
                  <c:v>326236</c:v>
                </c:pt>
                <c:pt idx="56">
                  <c:v>325525</c:v>
                </c:pt>
                <c:pt idx="57">
                  <c:v>324991</c:v>
                </c:pt>
                <c:pt idx="58">
                  <c:v>324186</c:v>
                </c:pt>
                <c:pt idx="59">
                  <c:v>323488</c:v>
                </c:pt>
                <c:pt idx="60">
                  <c:v>322833</c:v>
                </c:pt>
                <c:pt idx="61">
                  <c:v>322618</c:v>
                </c:pt>
                <c:pt idx="62">
                  <c:v>322109</c:v>
                </c:pt>
                <c:pt idx="63">
                  <c:v>321383</c:v>
                </c:pt>
                <c:pt idx="64">
                  <c:v>320388</c:v>
                </c:pt>
                <c:pt idx="65">
                  <c:v>319871</c:v>
                </c:pt>
                <c:pt idx="66">
                  <c:v>318978</c:v>
                </c:pt>
                <c:pt idx="67">
                  <c:v>318261</c:v>
                </c:pt>
                <c:pt idx="68">
                  <c:v>317442</c:v>
                </c:pt>
                <c:pt idx="69">
                  <c:v>316674</c:v>
                </c:pt>
                <c:pt idx="70">
                  <c:v>315937</c:v>
                </c:pt>
                <c:pt idx="71">
                  <c:v>315139</c:v>
                </c:pt>
                <c:pt idx="72">
                  <c:v>314366</c:v>
                </c:pt>
                <c:pt idx="73">
                  <c:v>313510</c:v>
                </c:pt>
                <c:pt idx="74">
                  <c:v>312666</c:v>
                </c:pt>
                <c:pt idx="75">
                  <c:v>311769</c:v>
                </c:pt>
                <c:pt idx="76">
                  <c:v>310980</c:v>
                </c:pt>
                <c:pt idx="77">
                  <c:v>310035</c:v>
                </c:pt>
                <c:pt idx="78">
                  <c:v>308097</c:v>
                </c:pt>
                <c:pt idx="79">
                  <c:v>307124</c:v>
                </c:pt>
                <c:pt idx="80">
                  <c:v>306088</c:v>
                </c:pt>
                <c:pt idx="81">
                  <c:v>305303</c:v>
                </c:pt>
                <c:pt idx="82">
                  <c:v>304584</c:v>
                </c:pt>
                <c:pt idx="83">
                  <c:v>303951</c:v>
                </c:pt>
                <c:pt idx="84">
                  <c:v>303328</c:v>
                </c:pt>
                <c:pt idx="85">
                  <c:v>302452</c:v>
                </c:pt>
                <c:pt idx="86">
                  <c:v>301489</c:v>
                </c:pt>
                <c:pt idx="87">
                  <c:v>300639</c:v>
                </c:pt>
                <c:pt idx="88">
                  <c:v>299875</c:v>
                </c:pt>
                <c:pt idx="89">
                  <c:v>299016</c:v>
                </c:pt>
                <c:pt idx="90">
                  <c:v>298058</c:v>
                </c:pt>
                <c:pt idx="91">
                  <c:v>297181</c:v>
                </c:pt>
                <c:pt idx="92">
                  <c:v>295514</c:v>
                </c:pt>
                <c:pt idx="93">
                  <c:v>294611</c:v>
                </c:pt>
                <c:pt idx="94">
                  <c:v>293700</c:v>
                </c:pt>
                <c:pt idx="95">
                  <c:v>292472</c:v>
                </c:pt>
                <c:pt idx="96">
                  <c:v>290568</c:v>
                </c:pt>
                <c:pt idx="97">
                  <c:v>289444</c:v>
                </c:pt>
                <c:pt idx="98">
                  <c:v>288492</c:v>
                </c:pt>
                <c:pt idx="99">
                  <c:v>287852</c:v>
                </c:pt>
                <c:pt idx="100">
                  <c:v>286214</c:v>
                </c:pt>
                <c:pt idx="101">
                  <c:v>283491</c:v>
                </c:pt>
                <c:pt idx="102">
                  <c:v>282325</c:v>
                </c:pt>
                <c:pt idx="103">
                  <c:v>279541</c:v>
                </c:pt>
                <c:pt idx="104">
                  <c:v>277924</c:v>
                </c:pt>
                <c:pt idx="105">
                  <c:v>276867</c:v>
                </c:pt>
                <c:pt idx="106">
                  <c:v>275209</c:v>
                </c:pt>
                <c:pt idx="107">
                  <c:v>274443</c:v>
                </c:pt>
                <c:pt idx="108">
                  <c:v>273010</c:v>
                </c:pt>
                <c:pt idx="109">
                  <c:v>270677</c:v>
                </c:pt>
                <c:pt idx="110">
                  <c:v>268677</c:v>
                </c:pt>
                <c:pt idx="111">
                  <c:v>268273</c:v>
                </c:pt>
                <c:pt idx="112">
                  <c:v>267443</c:v>
                </c:pt>
                <c:pt idx="113">
                  <c:v>266485</c:v>
                </c:pt>
                <c:pt idx="114">
                  <c:v>264831</c:v>
                </c:pt>
                <c:pt idx="115">
                  <c:v>264042</c:v>
                </c:pt>
                <c:pt idx="116">
                  <c:v>263204</c:v>
                </c:pt>
                <c:pt idx="117">
                  <c:v>262388</c:v>
                </c:pt>
                <c:pt idx="118">
                  <c:v>261596</c:v>
                </c:pt>
                <c:pt idx="119">
                  <c:v>260759</c:v>
                </c:pt>
                <c:pt idx="120">
                  <c:v>259956</c:v>
                </c:pt>
                <c:pt idx="121">
                  <c:v>259226</c:v>
                </c:pt>
                <c:pt idx="122">
                  <c:v>258495</c:v>
                </c:pt>
                <c:pt idx="123">
                  <c:v>257245</c:v>
                </c:pt>
                <c:pt idx="124">
                  <c:v>256489</c:v>
                </c:pt>
                <c:pt idx="125">
                  <c:v>256038</c:v>
                </c:pt>
                <c:pt idx="126">
                  <c:v>255230</c:v>
                </c:pt>
                <c:pt idx="127">
                  <c:v>253889</c:v>
                </c:pt>
                <c:pt idx="128">
                  <c:v>252957</c:v>
                </c:pt>
                <c:pt idx="129">
                  <c:v>252183</c:v>
                </c:pt>
                <c:pt idx="130">
                  <c:v>251519</c:v>
                </c:pt>
                <c:pt idx="131">
                  <c:v>250460</c:v>
                </c:pt>
                <c:pt idx="132">
                  <c:v>249751</c:v>
                </c:pt>
                <c:pt idx="133">
                  <c:v>248977</c:v>
                </c:pt>
                <c:pt idx="134">
                  <c:v>248083</c:v>
                </c:pt>
                <c:pt idx="135">
                  <c:v>247436</c:v>
                </c:pt>
                <c:pt idx="136">
                  <c:v>246709</c:v>
                </c:pt>
                <c:pt idx="137">
                  <c:v>245481</c:v>
                </c:pt>
                <c:pt idx="138">
                  <c:v>244861</c:v>
                </c:pt>
                <c:pt idx="139">
                  <c:v>244198</c:v>
                </c:pt>
                <c:pt idx="140">
                  <c:v>243657</c:v>
                </c:pt>
                <c:pt idx="141">
                  <c:v>242067</c:v>
                </c:pt>
                <c:pt idx="142">
                  <c:v>240966</c:v>
                </c:pt>
                <c:pt idx="143">
                  <c:v>240576</c:v>
                </c:pt>
                <c:pt idx="144">
                  <c:v>240205</c:v>
                </c:pt>
                <c:pt idx="145">
                  <c:v>239545</c:v>
                </c:pt>
                <c:pt idx="146">
                  <c:v>239249</c:v>
                </c:pt>
                <c:pt idx="147">
                  <c:v>238943</c:v>
                </c:pt>
                <c:pt idx="148">
                  <c:v>238623</c:v>
                </c:pt>
                <c:pt idx="149">
                  <c:v>238199</c:v>
                </c:pt>
                <c:pt idx="150">
                  <c:v>237834</c:v>
                </c:pt>
                <c:pt idx="151">
                  <c:v>237466</c:v>
                </c:pt>
                <c:pt idx="152">
                  <c:v>236234</c:v>
                </c:pt>
                <c:pt idx="153">
                  <c:v>235222</c:v>
                </c:pt>
                <c:pt idx="154">
                  <c:v>234781</c:v>
                </c:pt>
                <c:pt idx="155">
                  <c:v>234470</c:v>
                </c:pt>
                <c:pt idx="156">
                  <c:v>234126</c:v>
                </c:pt>
                <c:pt idx="157">
                  <c:v>233646</c:v>
                </c:pt>
                <c:pt idx="158">
                  <c:v>233139</c:v>
                </c:pt>
                <c:pt idx="159">
                  <c:v>232615</c:v>
                </c:pt>
                <c:pt idx="160">
                  <c:v>231990</c:v>
                </c:pt>
                <c:pt idx="161">
                  <c:v>231383</c:v>
                </c:pt>
                <c:pt idx="162">
                  <c:v>230668</c:v>
                </c:pt>
                <c:pt idx="163">
                  <c:v>227840</c:v>
                </c:pt>
                <c:pt idx="164">
                  <c:v>227224</c:v>
                </c:pt>
                <c:pt idx="165">
                  <c:v>226726</c:v>
                </c:pt>
                <c:pt idx="166">
                  <c:v>226213</c:v>
                </c:pt>
                <c:pt idx="167">
                  <c:v>225888</c:v>
                </c:pt>
                <c:pt idx="168">
                  <c:v>225535</c:v>
                </c:pt>
                <c:pt idx="169">
                  <c:v>225136</c:v>
                </c:pt>
                <c:pt idx="170">
                  <c:v>224630</c:v>
                </c:pt>
                <c:pt idx="171">
                  <c:v>223446</c:v>
                </c:pt>
                <c:pt idx="172">
                  <c:v>222958</c:v>
                </c:pt>
                <c:pt idx="173">
                  <c:v>221612</c:v>
                </c:pt>
                <c:pt idx="174">
                  <c:v>220997</c:v>
                </c:pt>
                <c:pt idx="175">
                  <c:v>220760</c:v>
                </c:pt>
                <c:pt idx="176">
                  <c:v>220047</c:v>
                </c:pt>
                <c:pt idx="177">
                  <c:v>219680</c:v>
                </c:pt>
                <c:pt idx="178">
                  <c:v>218767</c:v>
                </c:pt>
                <c:pt idx="179">
                  <c:v>218342</c:v>
                </c:pt>
                <c:pt idx="180">
                  <c:v>217577</c:v>
                </c:pt>
                <c:pt idx="181">
                  <c:v>217253</c:v>
                </c:pt>
                <c:pt idx="182">
                  <c:v>216923</c:v>
                </c:pt>
                <c:pt idx="183">
                  <c:v>216310</c:v>
                </c:pt>
                <c:pt idx="184">
                  <c:v>215879</c:v>
                </c:pt>
                <c:pt idx="185">
                  <c:v>215504</c:v>
                </c:pt>
                <c:pt idx="186">
                  <c:v>214996</c:v>
                </c:pt>
                <c:pt idx="187">
                  <c:v>214153</c:v>
                </c:pt>
                <c:pt idx="188">
                  <c:v>213385</c:v>
                </c:pt>
                <c:pt idx="189">
                  <c:v>213010</c:v>
                </c:pt>
                <c:pt idx="190">
                  <c:v>212662</c:v>
                </c:pt>
                <c:pt idx="191">
                  <c:v>212281</c:v>
                </c:pt>
                <c:pt idx="192">
                  <c:v>211929</c:v>
                </c:pt>
                <c:pt idx="193">
                  <c:v>211481</c:v>
                </c:pt>
                <c:pt idx="194">
                  <c:v>211005</c:v>
                </c:pt>
                <c:pt idx="195">
                  <c:v>210830</c:v>
                </c:pt>
                <c:pt idx="196">
                  <c:v>210237</c:v>
                </c:pt>
                <c:pt idx="197">
                  <c:v>209975</c:v>
                </c:pt>
                <c:pt idx="198">
                  <c:v>209414</c:v>
                </c:pt>
                <c:pt idx="199">
                  <c:v>209078</c:v>
                </c:pt>
                <c:pt idx="200">
                  <c:v>208796</c:v>
                </c:pt>
                <c:pt idx="201">
                  <c:v>208183</c:v>
                </c:pt>
                <c:pt idx="202">
                  <c:v>207991</c:v>
                </c:pt>
                <c:pt idx="203">
                  <c:v>207418</c:v>
                </c:pt>
                <c:pt idx="204">
                  <c:v>207033</c:v>
                </c:pt>
                <c:pt idx="205">
                  <c:v>206675</c:v>
                </c:pt>
                <c:pt idx="206">
                  <c:v>206122</c:v>
                </c:pt>
                <c:pt idx="207">
                  <c:v>205715</c:v>
                </c:pt>
                <c:pt idx="208">
                  <c:v>205439</c:v>
                </c:pt>
                <c:pt idx="209">
                  <c:v>205148</c:v>
                </c:pt>
                <c:pt idx="210">
                  <c:v>204283</c:v>
                </c:pt>
                <c:pt idx="211">
                  <c:v>202212</c:v>
                </c:pt>
                <c:pt idx="212">
                  <c:v>199292</c:v>
                </c:pt>
                <c:pt idx="213">
                  <c:v>195625</c:v>
                </c:pt>
                <c:pt idx="214">
                  <c:v>191057</c:v>
                </c:pt>
                <c:pt idx="215">
                  <c:v>189335</c:v>
                </c:pt>
                <c:pt idx="216">
                  <c:v>187199</c:v>
                </c:pt>
                <c:pt idx="217">
                  <c:v>185063</c:v>
                </c:pt>
                <c:pt idx="218">
                  <c:v>183355</c:v>
                </c:pt>
                <c:pt idx="219">
                  <c:v>181718</c:v>
                </c:pt>
                <c:pt idx="220">
                  <c:v>180779</c:v>
                </c:pt>
                <c:pt idx="221">
                  <c:v>178550</c:v>
                </c:pt>
                <c:pt idx="222">
                  <c:v>175440</c:v>
                </c:pt>
                <c:pt idx="223">
                  <c:v>174189</c:v>
                </c:pt>
                <c:pt idx="224">
                  <c:v>172596</c:v>
                </c:pt>
                <c:pt idx="225">
                  <c:v>169266</c:v>
                </c:pt>
                <c:pt idx="226">
                  <c:v>165278</c:v>
                </c:pt>
                <c:pt idx="227">
                  <c:v>162996</c:v>
                </c:pt>
                <c:pt idx="228">
                  <c:v>159791</c:v>
                </c:pt>
                <c:pt idx="229">
                  <c:v>157806</c:v>
                </c:pt>
                <c:pt idx="230">
                  <c:v>157299</c:v>
                </c:pt>
                <c:pt idx="231">
                  <c:v>155706</c:v>
                </c:pt>
                <c:pt idx="232">
                  <c:v>155299</c:v>
                </c:pt>
                <c:pt idx="233">
                  <c:v>154129</c:v>
                </c:pt>
                <c:pt idx="234">
                  <c:v>153173</c:v>
                </c:pt>
                <c:pt idx="235">
                  <c:v>152562</c:v>
                </c:pt>
                <c:pt idx="236">
                  <c:v>151441</c:v>
                </c:pt>
                <c:pt idx="237">
                  <c:v>150633</c:v>
                </c:pt>
                <c:pt idx="238">
                  <c:v>150303</c:v>
                </c:pt>
                <c:pt idx="239">
                  <c:v>149406</c:v>
                </c:pt>
                <c:pt idx="240">
                  <c:v>148566</c:v>
                </c:pt>
                <c:pt idx="241">
                  <c:v>146784</c:v>
                </c:pt>
                <c:pt idx="242">
                  <c:v>143980</c:v>
                </c:pt>
                <c:pt idx="243">
                  <c:v>141422</c:v>
                </c:pt>
                <c:pt idx="244">
                  <c:v>140072</c:v>
                </c:pt>
                <c:pt idx="245">
                  <c:v>138408</c:v>
                </c:pt>
                <c:pt idx="246">
                  <c:v>137686</c:v>
                </c:pt>
                <c:pt idx="247">
                  <c:v>137393</c:v>
                </c:pt>
                <c:pt idx="248">
                  <c:v>136659</c:v>
                </c:pt>
                <c:pt idx="249">
                  <c:v>136367</c:v>
                </c:pt>
                <c:pt idx="250">
                  <c:v>135683</c:v>
                </c:pt>
                <c:pt idx="251">
                  <c:v>135003</c:v>
                </c:pt>
                <c:pt idx="252">
                  <c:v>134211</c:v>
                </c:pt>
                <c:pt idx="253">
                  <c:v>133340</c:v>
                </c:pt>
                <c:pt idx="254">
                  <c:v>131795</c:v>
                </c:pt>
                <c:pt idx="255">
                  <c:v>131195</c:v>
                </c:pt>
                <c:pt idx="256">
                  <c:v>131146</c:v>
                </c:pt>
                <c:pt idx="257">
                  <c:v>130549</c:v>
                </c:pt>
                <c:pt idx="258">
                  <c:v>130172</c:v>
                </c:pt>
                <c:pt idx="259">
                  <c:v>129898</c:v>
                </c:pt>
                <c:pt idx="260">
                  <c:v>129675</c:v>
                </c:pt>
                <c:pt idx="261">
                  <c:v>129348</c:v>
                </c:pt>
                <c:pt idx="262">
                  <c:v>129125</c:v>
                </c:pt>
                <c:pt idx="263">
                  <c:v>129062</c:v>
                </c:pt>
                <c:pt idx="264">
                  <c:v>128812</c:v>
                </c:pt>
                <c:pt idx="265">
                  <c:v>128632</c:v>
                </c:pt>
                <c:pt idx="266">
                  <c:v>128576</c:v>
                </c:pt>
                <c:pt idx="267">
                  <c:v>128399</c:v>
                </c:pt>
                <c:pt idx="268">
                  <c:v>128364</c:v>
                </c:pt>
                <c:pt idx="269">
                  <c:v>128080</c:v>
                </c:pt>
                <c:pt idx="270">
                  <c:v>127890</c:v>
                </c:pt>
                <c:pt idx="271">
                  <c:v>127716</c:v>
                </c:pt>
                <c:pt idx="272">
                  <c:v>127526</c:v>
                </c:pt>
                <c:pt idx="273">
                  <c:v>127440</c:v>
                </c:pt>
                <c:pt idx="274">
                  <c:v>127214</c:v>
                </c:pt>
                <c:pt idx="275">
                  <c:v>127008</c:v>
                </c:pt>
                <c:pt idx="276">
                  <c:v>126652</c:v>
                </c:pt>
                <c:pt idx="277">
                  <c:v>126380</c:v>
                </c:pt>
                <c:pt idx="278">
                  <c:v>126343</c:v>
                </c:pt>
                <c:pt idx="279">
                  <c:v>126200</c:v>
                </c:pt>
                <c:pt idx="280">
                  <c:v>126093</c:v>
                </c:pt>
                <c:pt idx="281">
                  <c:v>125679</c:v>
                </c:pt>
                <c:pt idx="282">
                  <c:v>125468</c:v>
                </c:pt>
                <c:pt idx="283">
                  <c:v>125424</c:v>
                </c:pt>
                <c:pt idx="284">
                  <c:v>125354</c:v>
                </c:pt>
                <c:pt idx="285">
                  <c:v>125176</c:v>
                </c:pt>
                <c:pt idx="286">
                  <c:v>124597</c:v>
                </c:pt>
                <c:pt idx="287">
                  <c:v>124244</c:v>
                </c:pt>
                <c:pt idx="288">
                  <c:v>124077</c:v>
                </c:pt>
                <c:pt idx="289">
                  <c:v>123826</c:v>
                </c:pt>
                <c:pt idx="290">
                  <c:v>123815</c:v>
                </c:pt>
                <c:pt idx="291">
                  <c:v>123677</c:v>
                </c:pt>
                <c:pt idx="292">
                  <c:v>123445</c:v>
                </c:pt>
                <c:pt idx="293">
                  <c:v>123279</c:v>
                </c:pt>
                <c:pt idx="294">
                  <c:v>122968</c:v>
                </c:pt>
                <c:pt idx="295">
                  <c:v>122606</c:v>
                </c:pt>
                <c:pt idx="296">
                  <c:v>122528</c:v>
                </c:pt>
                <c:pt idx="297">
                  <c:v>122367</c:v>
                </c:pt>
                <c:pt idx="298">
                  <c:v>122020</c:v>
                </c:pt>
                <c:pt idx="299">
                  <c:v>121752</c:v>
                </c:pt>
                <c:pt idx="300">
                  <c:v>121561</c:v>
                </c:pt>
                <c:pt idx="301">
                  <c:v>121090</c:v>
                </c:pt>
                <c:pt idx="302">
                  <c:v>120765</c:v>
                </c:pt>
                <c:pt idx="303">
                  <c:v>120652</c:v>
                </c:pt>
                <c:pt idx="304">
                  <c:v>120571</c:v>
                </c:pt>
                <c:pt idx="305">
                  <c:v>120320</c:v>
                </c:pt>
                <c:pt idx="306">
                  <c:v>119704</c:v>
                </c:pt>
                <c:pt idx="307">
                  <c:v>119499</c:v>
                </c:pt>
                <c:pt idx="308">
                  <c:v>119273</c:v>
                </c:pt>
                <c:pt idx="309">
                  <c:v>119164</c:v>
                </c:pt>
                <c:pt idx="310">
                  <c:v>118853</c:v>
                </c:pt>
                <c:pt idx="311">
                  <c:v>118631</c:v>
                </c:pt>
                <c:pt idx="312">
                  <c:v>118205</c:v>
                </c:pt>
                <c:pt idx="313">
                  <c:v>118010</c:v>
                </c:pt>
                <c:pt idx="314">
                  <c:v>117964</c:v>
                </c:pt>
                <c:pt idx="315">
                  <c:v>117589</c:v>
                </c:pt>
                <c:pt idx="316">
                  <c:v>117446</c:v>
                </c:pt>
                <c:pt idx="317">
                  <c:v>117342</c:v>
                </c:pt>
                <c:pt idx="318">
                  <c:v>117052</c:v>
                </c:pt>
                <c:pt idx="319">
                  <c:v>116605</c:v>
                </c:pt>
                <c:pt idx="320">
                  <c:v>116353</c:v>
                </c:pt>
                <c:pt idx="321">
                  <c:v>116200</c:v>
                </c:pt>
                <c:pt idx="322">
                  <c:v>116037</c:v>
                </c:pt>
                <c:pt idx="323">
                  <c:v>115768</c:v>
                </c:pt>
                <c:pt idx="324">
                  <c:v>115401</c:v>
                </c:pt>
                <c:pt idx="325">
                  <c:v>115060</c:v>
                </c:pt>
                <c:pt idx="326">
                  <c:v>114508</c:v>
                </c:pt>
                <c:pt idx="327">
                  <c:v>114031</c:v>
                </c:pt>
                <c:pt idx="328">
                  <c:v>113574</c:v>
                </c:pt>
                <c:pt idx="329">
                  <c:v>113479</c:v>
                </c:pt>
                <c:pt idx="330">
                  <c:v>112793</c:v>
                </c:pt>
                <c:pt idx="331">
                  <c:v>112559</c:v>
                </c:pt>
                <c:pt idx="332">
                  <c:v>111442</c:v>
                </c:pt>
                <c:pt idx="333">
                  <c:v>108994</c:v>
                </c:pt>
                <c:pt idx="334">
                  <c:v>107007</c:v>
                </c:pt>
                <c:pt idx="335">
                  <c:v>106203</c:v>
                </c:pt>
                <c:pt idx="336">
                  <c:v>105675</c:v>
                </c:pt>
                <c:pt idx="337">
                  <c:v>105204</c:v>
                </c:pt>
                <c:pt idx="338">
                  <c:v>103372</c:v>
                </c:pt>
                <c:pt idx="339">
                  <c:v>101829</c:v>
                </c:pt>
                <c:pt idx="340">
                  <c:v>100842</c:v>
                </c:pt>
                <c:pt idx="341">
                  <c:v>99833</c:v>
                </c:pt>
                <c:pt idx="342">
                  <c:v>99067</c:v>
                </c:pt>
                <c:pt idx="343">
                  <c:v>96900</c:v>
                </c:pt>
                <c:pt idx="344">
                  <c:v>95349</c:v>
                </c:pt>
                <c:pt idx="345">
                  <c:v>93660</c:v>
                </c:pt>
                <c:pt idx="346">
                  <c:v>91691</c:v>
                </c:pt>
                <c:pt idx="347">
                  <c:v>89363</c:v>
                </c:pt>
                <c:pt idx="348">
                  <c:v>88051</c:v>
                </c:pt>
                <c:pt idx="349">
                  <c:v>86323</c:v>
                </c:pt>
                <c:pt idx="350">
                  <c:v>84929</c:v>
                </c:pt>
                <c:pt idx="351">
                  <c:v>82843</c:v>
                </c:pt>
                <c:pt idx="352">
                  <c:v>81122</c:v>
                </c:pt>
                <c:pt idx="353">
                  <c:v>78995</c:v>
                </c:pt>
                <c:pt idx="354">
                  <c:v>76875</c:v>
                </c:pt>
                <c:pt idx="355">
                  <c:v>75367</c:v>
                </c:pt>
                <c:pt idx="356">
                  <c:v>72849</c:v>
                </c:pt>
                <c:pt idx="357">
                  <c:v>71014</c:v>
                </c:pt>
                <c:pt idx="358">
                  <c:v>68495</c:v>
                </c:pt>
                <c:pt idx="359">
                  <c:v>65701</c:v>
                </c:pt>
                <c:pt idx="360">
                  <c:v>63694</c:v>
                </c:pt>
                <c:pt idx="361">
                  <c:v>61582</c:v>
                </c:pt>
                <c:pt idx="362">
                  <c:v>59604</c:v>
                </c:pt>
                <c:pt idx="363">
                  <c:v>57737</c:v>
                </c:pt>
                <c:pt idx="364">
                  <c:v>55564</c:v>
                </c:pt>
                <c:pt idx="365">
                  <c:v>52870</c:v>
                </c:pt>
                <c:pt idx="366">
                  <c:v>51174</c:v>
                </c:pt>
                <c:pt idx="367">
                  <c:v>49398</c:v>
                </c:pt>
                <c:pt idx="368">
                  <c:v>47024</c:v>
                </c:pt>
                <c:pt idx="369">
                  <c:v>44788</c:v>
                </c:pt>
                <c:pt idx="370">
                  <c:v>43546</c:v>
                </c:pt>
                <c:pt idx="371">
                  <c:v>42131</c:v>
                </c:pt>
                <c:pt idx="372">
                  <c:v>41358</c:v>
                </c:pt>
                <c:pt idx="373">
                  <c:v>40626</c:v>
                </c:pt>
                <c:pt idx="374">
                  <c:v>39828</c:v>
                </c:pt>
                <c:pt idx="375">
                  <c:v>39388</c:v>
                </c:pt>
                <c:pt idx="376">
                  <c:v>38201</c:v>
                </c:pt>
                <c:pt idx="377">
                  <c:v>38109</c:v>
                </c:pt>
                <c:pt idx="378">
                  <c:v>36641</c:v>
                </c:pt>
                <c:pt idx="379">
                  <c:v>35883</c:v>
                </c:pt>
                <c:pt idx="380">
                  <c:v>35645</c:v>
                </c:pt>
                <c:pt idx="381">
                  <c:v>35573</c:v>
                </c:pt>
                <c:pt idx="382">
                  <c:v>35387</c:v>
                </c:pt>
                <c:pt idx="383">
                  <c:v>35163</c:v>
                </c:pt>
                <c:pt idx="384">
                  <c:v>35038</c:v>
                </c:pt>
                <c:pt idx="385">
                  <c:v>34784</c:v>
                </c:pt>
                <c:pt idx="386">
                  <c:v>34644</c:v>
                </c:pt>
                <c:pt idx="387">
                  <c:v>34285</c:v>
                </c:pt>
                <c:pt idx="388">
                  <c:v>34108</c:v>
                </c:pt>
                <c:pt idx="389">
                  <c:v>34108</c:v>
                </c:pt>
                <c:pt idx="390">
                  <c:v>33823</c:v>
                </c:pt>
                <c:pt idx="391">
                  <c:v>33474</c:v>
                </c:pt>
                <c:pt idx="392">
                  <c:v>33161</c:v>
                </c:pt>
                <c:pt idx="393">
                  <c:v>32952</c:v>
                </c:pt>
                <c:pt idx="394">
                  <c:v>32715</c:v>
                </c:pt>
                <c:pt idx="395">
                  <c:v>32384</c:v>
                </c:pt>
                <c:pt idx="396">
                  <c:v>32176</c:v>
                </c:pt>
                <c:pt idx="397">
                  <c:v>31479</c:v>
                </c:pt>
                <c:pt idx="398">
                  <c:v>31088</c:v>
                </c:pt>
                <c:pt idx="399">
                  <c:v>30591</c:v>
                </c:pt>
                <c:pt idx="400">
                  <c:v>30385</c:v>
                </c:pt>
                <c:pt idx="401">
                  <c:v>30175</c:v>
                </c:pt>
                <c:pt idx="402">
                  <c:v>29542</c:v>
                </c:pt>
                <c:pt idx="403">
                  <c:v>29493</c:v>
                </c:pt>
                <c:pt idx="404">
                  <c:v>29410</c:v>
                </c:pt>
                <c:pt idx="405">
                  <c:v>29130</c:v>
                </c:pt>
                <c:pt idx="406">
                  <c:v>28943</c:v>
                </c:pt>
                <c:pt idx="407">
                  <c:v>28743</c:v>
                </c:pt>
                <c:pt idx="408">
                  <c:v>28551</c:v>
                </c:pt>
                <c:pt idx="409">
                  <c:v>28195</c:v>
                </c:pt>
                <c:pt idx="410">
                  <c:v>28016</c:v>
                </c:pt>
                <c:pt idx="411">
                  <c:v>27951</c:v>
                </c:pt>
                <c:pt idx="412">
                  <c:v>27702</c:v>
                </c:pt>
                <c:pt idx="413">
                  <c:v>27342</c:v>
                </c:pt>
                <c:pt idx="414">
                  <c:v>27064</c:v>
                </c:pt>
                <c:pt idx="415">
                  <c:v>26884</c:v>
                </c:pt>
                <c:pt idx="416">
                  <c:v>26672</c:v>
                </c:pt>
                <c:pt idx="417">
                  <c:v>26471</c:v>
                </c:pt>
                <c:pt idx="418">
                  <c:v>26336</c:v>
                </c:pt>
                <c:pt idx="419">
                  <c:v>26099</c:v>
                </c:pt>
                <c:pt idx="420">
                  <c:v>26099</c:v>
                </c:pt>
                <c:pt idx="421">
                  <c:v>25999</c:v>
                </c:pt>
                <c:pt idx="422">
                  <c:v>25684</c:v>
                </c:pt>
                <c:pt idx="423">
                  <c:v>25440</c:v>
                </c:pt>
                <c:pt idx="424">
                  <c:v>25440</c:v>
                </c:pt>
                <c:pt idx="425">
                  <c:v>25423</c:v>
                </c:pt>
                <c:pt idx="426">
                  <c:v>25073</c:v>
                </c:pt>
                <c:pt idx="427">
                  <c:v>24875</c:v>
                </c:pt>
                <c:pt idx="428">
                  <c:v>24662</c:v>
                </c:pt>
                <c:pt idx="429">
                  <c:v>24654</c:v>
                </c:pt>
                <c:pt idx="430">
                  <c:v>24643</c:v>
                </c:pt>
                <c:pt idx="431">
                  <c:v>24327</c:v>
                </c:pt>
                <c:pt idx="432">
                  <c:v>24146</c:v>
                </c:pt>
                <c:pt idx="433">
                  <c:v>23714</c:v>
                </c:pt>
                <c:pt idx="434">
                  <c:v>23392</c:v>
                </c:pt>
                <c:pt idx="435">
                  <c:v>23059</c:v>
                </c:pt>
                <c:pt idx="436">
                  <c:v>22977</c:v>
                </c:pt>
                <c:pt idx="437">
                  <c:v>21636</c:v>
                </c:pt>
                <c:pt idx="438">
                  <c:v>20004</c:v>
                </c:pt>
                <c:pt idx="439">
                  <c:v>18950</c:v>
                </c:pt>
                <c:pt idx="440">
                  <c:v>17695</c:v>
                </c:pt>
                <c:pt idx="441">
                  <c:v>16417</c:v>
                </c:pt>
                <c:pt idx="442">
                  <c:v>14241</c:v>
                </c:pt>
                <c:pt idx="443">
                  <c:v>13457</c:v>
                </c:pt>
                <c:pt idx="444">
                  <c:v>13412</c:v>
                </c:pt>
                <c:pt idx="445">
                  <c:v>12626</c:v>
                </c:pt>
                <c:pt idx="446">
                  <c:v>11719</c:v>
                </c:pt>
                <c:pt idx="447">
                  <c:v>11329</c:v>
                </c:pt>
                <c:pt idx="448">
                  <c:v>11143</c:v>
                </c:pt>
                <c:pt idx="449">
                  <c:v>11013</c:v>
                </c:pt>
                <c:pt idx="450">
                  <c:v>10189</c:v>
                </c:pt>
                <c:pt idx="451">
                  <c:v>8113</c:v>
                </c:pt>
                <c:pt idx="452">
                  <c:v>6614</c:v>
                </c:pt>
                <c:pt idx="453">
                  <c:v>6225</c:v>
                </c:pt>
                <c:pt idx="454">
                  <c:v>3833</c:v>
                </c:pt>
                <c:pt idx="455">
                  <c:v>3634</c:v>
                </c:pt>
                <c:pt idx="456">
                  <c:v>2347</c:v>
                </c:pt>
              </c:numCache>
            </c:numRef>
          </c:xVal>
          <c:yVal>
            <c:numRef>
              <c:f>CH4_Level!#REF!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90592768"/>
        <c:axId val="90594304"/>
      </c:scatterChart>
      <c:valAx>
        <c:axId val="90592768"/>
        <c:scaling>
          <c:orientation val="minMax"/>
          <c:max val="6"/>
          <c:min val="-425.51510999999869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#,##0.00" sourceLinked="0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90594304"/>
        <c:crossesAt val="-2000"/>
        <c:crossBetween val="midCat"/>
        <c:majorUnit val="41.727960000000003"/>
        <c:minorUnit val="13.90931"/>
      </c:valAx>
      <c:valAx>
        <c:axId val="90594304"/>
        <c:scaling>
          <c:orientation val="minMax"/>
          <c:max val="150"/>
          <c:min val="-150"/>
        </c:scaling>
        <c:axPos val="l"/>
        <c:majorGridlines/>
        <c:numFmt formatCode="0.0" sourceLinked="1"/>
        <c:tickLblPos val="nextTo"/>
        <c:crossAx val="90592768"/>
        <c:crossesAt val="-100000"/>
        <c:crossBetween val="midCat"/>
        <c:majorUnit val="50"/>
        <c:minorUnit val="10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</xdr:colOff>
      <xdr:row>19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10</xdr:col>
      <xdr:colOff>19050</xdr:colOff>
      <xdr:row>39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0.34424</cdr:x>
      <cdr:y>0.90551</cdr:y>
    </cdr:from>
    <cdr:to>
      <cdr:x>0.47352</cdr:x>
      <cdr:y>0.96325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05025" y="3286126"/>
          <a:ext cx="7905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Years BP</a:t>
          </a:r>
        </a:p>
      </cdr:txBody>
    </cdr:sp>
  </cdr:relSizeAnchor>
  <cdr:relSizeAnchor xmlns:cdr="http://schemas.openxmlformats.org/drawingml/2006/chartDrawing">
    <cdr:from>
      <cdr:x>0.1947</cdr:x>
      <cdr:y>0.00525</cdr:y>
    </cdr:from>
    <cdr:to>
      <cdr:x>0.85202</cdr:x>
      <cdr:y>0.09711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0628" y="19050"/>
          <a:ext cx="4019547" cy="33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000" b="1"/>
            <a:t>Atmospheric Methane:</a:t>
          </a:r>
          <a:r>
            <a:rPr lang="en-US" sz="2000" b="1" baseline="0"/>
            <a:t>  (Raw Data)</a:t>
          </a:r>
          <a:endParaRPr lang="en-US" sz="2000" b="1"/>
        </a:p>
      </cdr:txBody>
    </cdr:sp>
  </cdr:relSizeAnchor>
  <cdr:relSizeAnchor xmlns:cdr="http://schemas.openxmlformats.org/drawingml/2006/chartDrawing">
    <cdr:from>
      <cdr:x>0.00389</cdr:x>
      <cdr:y>0.30053</cdr:y>
    </cdr:from>
    <cdr:to>
      <cdr:x>0.04128</cdr:x>
      <cdr:y>0.55512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323847" y="1438276"/>
          <a:ext cx="923924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CH4 (ppbv)</a:t>
          </a:r>
        </a:p>
      </cdr:txBody>
    </cdr:sp>
  </cdr:relSizeAnchor>
  <cdr:relSizeAnchor xmlns:cdr="http://schemas.openxmlformats.org/drawingml/2006/chartDrawing">
    <cdr:from>
      <cdr:x>0.49221</cdr:x>
      <cdr:y>0.88189</cdr:y>
    </cdr:from>
    <cdr:to>
      <cdr:x>0.99377</cdr:x>
      <cdr:y>0.99738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09900" y="3200402"/>
          <a:ext cx="30670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Petit et al., 2001.  Vostok Ice Core, IGBP pages, NOAA/NGDC data series # 2001-076.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0.34424</cdr:x>
      <cdr:y>0.90551</cdr:y>
    </cdr:from>
    <cdr:to>
      <cdr:x>0.47352</cdr:x>
      <cdr:y>0.96325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05025" y="3286126"/>
          <a:ext cx="7905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Years BP</a:t>
          </a:r>
        </a:p>
      </cdr:txBody>
    </cdr:sp>
  </cdr:relSizeAnchor>
  <cdr:relSizeAnchor xmlns:cdr="http://schemas.openxmlformats.org/drawingml/2006/chartDrawing">
    <cdr:from>
      <cdr:x>0.1947</cdr:x>
      <cdr:y>0.00525</cdr:y>
    </cdr:from>
    <cdr:to>
      <cdr:x>0.85202</cdr:x>
      <cdr:y>0.09711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0628" y="19050"/>
          <a:ext cx="4019547" cy="33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000" b="1"/>
            <a:t>Atmospheric Methane:</a:t>
          </a:r>
          <a:r>
            <a:rPr lang="en-US" sz="2000" b="1" baseline="0"/>
            <a:t>  (Filtered)</a:t>
          </a:r>
          <a:endParaRPr lang="en-US" sz="2000" b="1"/>
        </a:p>
      </cdr:txBody>
    </cdr:sp>
  </cdr:relSizeAnchor>
  <cdr:relSizeAnchor xmlns:cdr="http://schemas.openxmlformats.org/drawingml/2006/chartDrawing">
    <cdr:from>
      <cdr:x>0.00389</cdr:x>
      <cdr:y>0.30053</cdr:y>
    </cdr:from>
    <cdr:to>
      <cdr:x>0.04128</cdr:x>
      <cdr:y>0.55512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323847" y="1438276"/>
          <a:ext cx="923924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CH4 (ppbv)</a:t>
          </a:r>
        </a:p>
      </cdr:txBody>
    </cdr:sp>
  </cdr:relSizeAnchor>
  <cdr:relSizeAnchor xmlns:cdr="http://schemas.openxmlformats.org/drawingml/2006/chartDrawing">
    <cdr:from>
      <cdr:x>0.49221</cdr:x>
      <cdr:y>0.88189</cdr:y>
    </cdr:from>
    <cdr:to>
      <cdr:x>0.99377</cdr:x>
      <cdr:y>0.99738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09900" y="3200402"/>
          <a:ext cx="30670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Petit et al., 2001.  Vostok Ice Core, IGBP pages, NOAA/NGDC data series # 2001-076.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12-1 - Methane_Pgram_14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12-2 - Methane_Pgram_42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5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5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140625" style="24" customWidth="1"/>
    <col min="2" max="2" width="7.28515625" style="25" customWidth="1"/>
    <col min="3" max="3" width="5.140625" style="25" customWidth="1"/>
    <col min="4" max="4" width="7.42578125" style="26" customWidth="1"/>
    <col min="5" max="5" width="3.7109375" style="4" customWidth="1"/>
    <col min="6" max="6" width="12.42578125" style="29" customWidth="1"/>
    <col min="7" max="7" width="10.140625" customWidth="1"/>
    <col min="8" max="8" width="10.5703125" customWidth="1"/>
    <col min="9" max="9" width="10.85546875" style="33" customWidth="1"/>
    <col min="10" max="10" width="8.5703125" style="33" customWidth="1"/>
    <col min="11" max="11" width="7" style="33" customWidth="1"/>
    <col min="12" max="12" width="7.7109375" style="33" customWidth="1"/>
    <col min="13" max="13" width="7.28515625" style="33" customWidth="1"/>
    <col min="14" max="14" width="0.5703125" customWidth="1"/>
    <col min="15" max="15" width="9.42578125" style="5" customWidth="1"/>
    <col min="16" max="16" width="8.28515625" style="5" customWidth="1"/>
    <col min="17" max="17" width="5.7109375" style="1" customWidth="1"/>
    <col min="18" max="18" width="11.42578125" style="5" customWidth="1"/>
    <col min="19" max="19" width="3.7109375" customWidth="1"/>
    <col min="20" max="20" width="12.42578125" customWidth="1"/>
    <col min="21" max="21" width="7.5703125" customWidth="1"/>
    <col min="22" max="22" width="8.28515625" customWidth="1"/>
    <col min="23" max="23" width="10.28515625" style="33" customWidth="1"/>
    <col min="24" max="24" width="7.85546875" style="33" customWidth="1"/>
    <col min="25" max="25" width="7.7109375" style="33" customWidth="1"/>
    <col min="26" max="26" width="6.5703125" style="33" customWidth="1"/>
    <col min="27" max="27" width="7" style="33" customWidth="1"/>
    <col min="28" max="28" width="0.5703125" customWidth="1"/>
    <col min="29" max="29" width="9.140625" style="5"/>
    <col min="30" max="30" width="8.28515625" style="5" customWidth="1"/>
    <col min="31" max="31" width="6.140625" style="2" customWidth="1"/>
    <col min="32" max="32" width="10.28515625" style="5" customWidth="1"/>
    <col min="33" max="33" width="3.7109375" customWidth="1"/>
  </cols>
  <sheetData>
    <row r="1" spans="1:33">
      <c r="A1" s="22" t="s">
        <v>0</v>
      </c>
      <c r="B1" s="23" t="s">
        <v>83</v>
      </c>
      <c r="C1" s="23" t="s">
        <v>86</v>
      </c>
      <c r="D1" s="22" t="s">
        <v>84</v>
      </c>
      <c r="E1" s="3"/>
      <c r="F1" s="13" t="s">
        <v>63</v>
      </c>
      <c r="G1" s="8" t="s">
        <v>64</v>
      </c>
      <c r="H1" s="8" t="s">
        <v>65</v>
      </c>
      <c r="I1" s="31" t="s">
        <v>82</v>
      </c>
      <c r="J1" s="31" t="s">
        <v>66</v>
      </c>
      <c r="K1" s="31" t="s">
        <v>67</v>
      </c>
      <c r="L1" s="31" t="s">
        <v>97</v>
      </c>
      <c r="M1" s="34" t="s">
        <v>98</v>
      </c>
      <c r="N1" s="7"/>
      <c r="O1" s="17" t="s">
        <v>87</v>
      </c>
      <c r="P1" s="17" t="s">
        <v>94</v>
      </c>
      <c r="Q1" s="39" t="s">
        <v>88</v>
      </c>
      <c r="R1" s="17" t="s">
        <v>89</v>
      </c>
      <c r="S1" s="7"/>
      <c r="T1" s="13" t="s">
        <v>63</v>
      </c>
      <c r="U1" s="8" t="s">
        <v>68</v>
      </c>
      <c r="V1" s="8" t="s">
        <v>69</v>
      </c>
      <c r="W1" s="31" t="s">
        <v>82</v>
      </c>
      <c r="X1" s="31" t="s">
        <v>103</v>
      </c>
      <c r="Y1" s="31" t="s">
        <v>104</v>
      </c>
      <c r="Z1" s="31" t="s">
        <v>97</v>
      </c>
      <c r="AA1" s="34" t="s">
        <v>98</v>
      </c>
      <c r="AB1" s="7"/>
      <c r="AC1" s="17" t="s">
        <v>90</v>
      </c>
      <c r="AD1" s="17" t="s">
        <v>94</v>
      </c>
      <c r="AE1" s="39" t="s">
        <v>88</v>
      </c>
      <c r="AF1" s="17" t="s">
        <v>91</v>
      </c>
      <c r="AG1" s="7"/>
    </row>
    <row r="2" spans="1:33">
      <c r="A2" s="24">
        <v>417173</v>
      </c>
      <c r="B2" s="25">
        <f>-A2/1000</f>
        <v>-417.173</v>
      </c>
      <c r="D2" s="26">
        <v>695</v>
      </c>
      <c r="F2" s="13" t="s">
        <v>70</v>
      </c>
      <c r="G2" s="9">
        <f>H2-(1.54672495336205/2)</f>
        <v>-157.04321217668104</v>
      </c>
      <c r="H2" s="9">
        <v>-156.26984970000001</v>
      </c>
      <c r="I2" s="32"/>
      <c r="J2" s="32"/>
      <c r="K2" s="35"/>
      <c r="L2" s="32"/>
      <c r="M2" s="36"/>
      <c r="N2" s="7"/>
      <c r="O2" s="18">
        <f t="shared" ref="O2:O33" si="0" xml:space="preserve"> SIN((2*PI()*(H2+P2)/13.9205245802584) + 2.989911921)</f>
        <v>0.29356846445889712</v>
      </c>
      <c r="P2" s="18">
        <v>-2.82</v>
      </c>
      <c r="Q2" s="40">
        <v>-4</v>
      </c>
      <c r="R2" s="18">
        <f>CORREL(M7:M96,O11:O100)</f>
        <v>-0.16160241078891846</v>
      </c>
      <c r="S2" s="7"/>
      <c r="T2" s="13" t="s">
        <v>70</v>
      </c>
      <c r="U2" s="9">
        <f>V2-(4.64017486008615/2)</f>
        <v>-464.84147793004308</v>
      </c>
      <c r="V2" s="9">
        <v>-462.5213905</v>
      </c>
      <c r="W2" s="32"/>
      <c r="X2" s="32"/>
      <c r="Y2" s="35"/>
      <c r="Z2" s="32"/>
      <c r="AA2" s="36"/>
      <c r="AB2" s="7"/>
      <c r="AC2" s="18">
        <f t="shared" ref="AC2:AC33" si="1" xml:space="preserve"> SIN((2*PI()*(V2+AD2)/41.7615737407753) + 2.043834879)</f>
        <v>0.32362005013552897</v>
      </c>
      <c r="AD2" s="18">
        <v>-8.25</v>
      </c>
      <c r="AE2" s="40">
        <v>-4</v>
      </c>
      <c r="AF2" s="18">
        <f>CORREL(AA16:AA97,AC11:AC92)</f>
        <v>-0.24417876637356864</v>
      </c>
      <c r="AG2" s="7"/>
    </row>
    <row r="3" spans="1:33">
      <c r="A3" s="24">
        <v>415452</v>
      </c>
      <c r="B3" s="25">
        <f t="shared" ref="B3:B66" si="2">-A3/1000</f>
        <v>-415.452</v>
      </c>
      <c r="C3" s="25">
        <f>B3-B2</f>
        <v>1.7210000000000036</v>
      </c>
      <c r="D3" s="26">
        <v>678</v>
      </c>
      <c r="F3" s="14">
        <v>1.54548</v>
      </c>
      <c r="G3" s="9">
        <f>G2+1.54672495336205</f>
        <v>-155.49648722331898</v>
      </c>
      <c r="H3" s="9">
        <f>H2+1.54672495336205</f>
        <v>-154.72312474663795</v>
      </c>
      <c r="I3" s="32">
        <f t="shared" ref="I3:I66" si="3">AVERAGEIFS(Methane,KyrBP,"&gt;"&amp;G3,KyrBP,"&lt;"&amp;G4)</f>
        <v>379.5</v>
      </c>
      <c r="J3" s="32"/>
      <c r="K3" s="35"/>
      <c r="L3" s="32"/>
      <c r="M3" s="36"/>
      <c r="N3" s="7"/>
      <c r="O3" s="18">
        <f t="shared" si="0"/>
        <v>0.83935162545766606</v>
      </c>
      <c r="P3" s="18">
        <f>P2</f>
        <v>-2.82</v>
      </c>
      <c r="Q3" s="40">
        <v>-3</v>
      </c>
      <c r="R3" s="18">
        <f>CORREL(M7:M96,O10:O99)</f>
        <v>-8.5799028530702842E-2</v>
      </c>
      <c r="S3" s="7"/>
      <c r="T3" s="14">
        <v>4.6364400000000003</v>
      </c>
      <c r="U3" s="9">
        <f>U2+4.64017486008615</f>
        <v>-460.20130306995691</v>
      </c>
      <c r="V3" s="9">
        <f>V2+4.64017486008615</f>
        <v>-457.88121563991382</v>
      </c>
      <c r="W3" s="32"/>
      <c r="X3" s="32"/>
      <c r="Y3" s="35"/>
      <c r="Z3" s="32"/>
      <c r="AA3" s="36"/>
      <c r="AB3" s="7"/>
      <c r="AC3" s="18">
        <f t="shared" si="1"/>
        <v>0.85610469728291849</v>
      </c>
      <c r="AD3" s="18">
        <f>AD2</f>
        <v>-8.25</v>
      </c>
      <c r="AE3" s="40">
        <v>-3</v>
      </c>
      <c r="AF3" s="18">
        <f>CORREL(AA16:AA97,AC10:AC91)</f>
        <v>-0.12849867992069189</v>
      </c>
      <c r="AG3" s="7"/>
    </row>
    <row r="4" spans="1:33">
      <c r="A4" s="24">
        <v>414080</v>
      </c>
      <c r="B4" s="25">
        <f t="shared" si="2"/>
        <v>-414.08</v>
      </c>
      <c r="C4" s="25">
        <f t="shared" ref="C4:C67" si="4">B4-B3</f>
        <v>1.3720000000000141</v>
      </c>
      <c r="D4" s="26">
        <v>653</v>
      </c>
      <c r="F4" s="12" t="s">
        <v>71</v>
      </c>
      <c r="G4" s="9">
        <f t="shared" ref="G4:G67" si="5">G3+1.54672495336205</f>
        <v>-153.94976226995692</v>
      </c>
      <c r="H4" s="9">
        <f t="shared" ref="H4:H67" si="6">H3+1.54672495336205</f>
        <v>-153.17639979327589</v>
      </c>
      <c r="I4" s="32">
        <f t="shared" si="3"/>
        <v>429.5</v>
      </c>
      <c r="J4" s="32"/>
      <c r="K4" s="35"/>
      <c r="L4" s="32"/>
      <c r="M4" s="36"/>
      <c r="N4" s="7"/>
      <c r="O4" s="18">
        <f t="shared" si="0"/>
        <v>0.99239283255054378</v>
      </c>
      <c r="P4" s="18">
        <f t="shared" ref="P4:P7" si="7">P3</f>
        <v>-2.82</v>
      </c>
      <c r="Q4" s="40">
        <v>-2</v>
      </c>
      <c r="R4" s="18">
        <f>CORREL(M7:M96,O9:O98)</f>
        <v>3.0150672727015031E-2</v>
      </c>
      <c r="S4" s="7"/>
      <c r="T4" s="12" t="s">
        <v>71</v>
      </c>
      <c r="U4" s="9">
        <f t="shared" ref="U4:U67" si="8">U3+4.64017486008615</f>
        <v>-455.56112820987073</v>
      </c>
      <c r="V4" s="9">
        <f t="shared" ref="V4:V67" si="9">V3+4.64017486008615</f>
        <v>-453.24104077982764</v>
      </c>
      <c r="W4" s="32"/>
      <c r="X4" s="32"/>
      <c r="Y4" s="35"/>
      <c r="Z4" s="32"/>
      <c r="AA4" s="36"/>
      <c r="AB4" s="7"/>
      <c r="AC4" s="18">
        <f t="shared" si="1"/>
        <v>0.98800844202774096</v>
      </c>
      <c r="AD4" s="18">
        <f t="shared" ref="AD4:AD12" si="10">AD3</f>
        <v>-8.25</v>
      </c>
      <c r="AE4" s="40">
        <v>-2</v>
      </c>
      <c r="AF4" s="18">
        <f>CORREL(AA16:AA97,AC9:AC90)</f>
        <v>4.6871403684153684E-2</v>
      </c>
      <c r="AG4" s="7"/>
    </row>
    <row r="5" spans="1:33">
      <c r="A5" s="24">
        <v>412182</v>
      </c>
      <c r="B5" s="25">
        <f t="shared" si="2"/>
        <v>-412.18200000000002</v>
      </c>
      <c r="C5" s="25">
        <f t="shared" si="4"/>
        <v>1.8979999999999677</v>
      </c>
      <c r="D5" s="26">
        <v>626</v>
      </c>
      <c r="F5" s="12"/>
      <c r="G5" s="9">
        <f t="shared" si="5"/>
        <v>-152.40303731659486</v>
      </c>
      <c r="H5" s="9">
        <f t="shared" si="6"/>
        <v>-151.62967483991383</v>
      </c>
      <c r="I5" s="32">
        <f t="shared" si="3"/>
        <v>395</v>
      </c>
      <c r="J5" s="32"/>
      <c r="K5" s="35"/>
      <c r="L5" s="37"/>
      <c r="M5" s="36"/>
      <c r="N5" s="7"/>
      <c r="O5" s="18">
        <f t="shared" si="0"/>
        <v>0.68108240407522802</v>
      </c>
      <c r="P5" s="18">
        <f t="shared" si="7"/>
        <v>-2.82</v>
      </c>
      <c r="Q5" s="40">
        <v>-1</v>
      </c>
      <c r="R5" s="38">
        <f>CORREL(M7:M96,O8:O97)</f>
        <v>0.13199253912836112</v>
      </c>
      <c r="S5" s="7"/>
      <c r="T5" s="12"/>
      <c r="U5" s="9">
        <f t="shared" si="8"/>
        <v>-450.92095334978455</v>
      </c>
      <c r="V5" s="9">
        <f t="shared" si="9"/>
        <v>-448.60086591974147</v>
      </c>
      <c r="W5" s="32"/>
      <c r="X5" s="32"/>
      <c r="Y5" s="35"/>
      <c r="Z5" s="37"/>
      <c r="AA5" s="36"/>
      <c r="AB5" s="7"/>
      <c r="AC5" s="18">
        <f t="shared" si="1"/>
        <v>0.65761205625705177</v>
      </c>
      <c r="AD5" s="18">
        <f t="shared" si="10"/>
        <v>-8.25</v>
      </c>
      <c r="AE5" s="40">
        <v>-1</v>
      </c>
      <c r="AF5" s="38">
        <f>CORREL(AA16:AA97,AC8:AC89)</f>
        <v>0.19886002353418306</v>
      </c>
      <c r="AG5" s="7"/>
    </row>
    <row r="6" spans="1:33">
      <c r="A6" s="24">
        <v>410793</v>
      </c>
      <c r="B6" s="25">
        <f t="shared" si="2"/>
        <v>-410.79300000000001</v>
      </c>
      <c r="C6" s="25">
        <f t="shared" si="4"/>
        <v>1.38900000000001</v>
      </c>
      <c r="D6" s="26">
        <v>623</v>
      </c>
      <c r="F6" s="12" t="s">
        <v>72</v>
      </c>
      <c r="G6" s="9">
        <f t="shared" si="5"/>
        <v>-150.8563123632328</v>
      </c>
      <c r="H6" s="9">
        <f t="shared" si="6"/>
        <v>-150.08294988655177</v>
      </c>
      <c r="I6" s="32">
        <f t="shared" si="3"/>
        <v>401.33333333333331</v>
      </c>
      <c r="J6" s="32"/>
      <c r="K6" s="35"/>
      <c r="L6" s="32"/>
      <c r="M6" s="36"/>
      <c r="N6" s="7"/>
      <c r="O6" s="18">
        <f t="shared" si="0"/>
        <v>5.1085949345328452E-2</v>
      </c>
      <c r="P6" s="18">
        <f t="shared" si="7"/>
        <v>-2.82</v>
      </c>
      <c r="Q6" s="42">
        <v>0</v>
      </c>
      <c r="R6" s="38">
        <f>CORREL(M7:M96,O7:O96)</f>
        <v>0.172073629537876</v>
      </c>
      <c r="S6" s="7"/>
      <c r="T6" s="12" t="s">
        <v>72</v>
      </c>
      <c r="U6" s="9">
        <f t="shared" si="8"/>
        <v>-446.28077848969838</v>
      </c>
      <c r="V6" s="9">
        <f t="shared" si="9"/>
        <v>-443.96069105965529</v>
      </c>
      <c r="W6" s="32"/>
      <c r="X6" s="32"/>
      <c r="Y6" s="35"/>
      <c r="Z6" s="32"/>
      <c r="AA6" s="36"/>
      <c r="AB6" s="7"/>
      <c r="AC6" s="18">
        <f t="shared" si="1"/>
        <v>1.9511680819766234E-2</v>
      </c>
      <c r="AD6" s="18">
        <f t="shared" si="10"/>
        <v>-8.25</v>
      </c>
      <c r="AE6" s="42">
        <v>0</v>
      </c>
      <c r="AF6" s="38">
        <f>CORREL(AA16:AA97,AC16:AC97)</f>
        <v>0.25967537534397001</v>
      </c>
      <c r="AG6" s="7"/>
    </row>
    <row r="7" spans="1:33">
      <c r="A7" s="24">
        <v>408995</v>
      </c>
      <c r="B7" s="25">
        <f t="shared" si="2"/>
        <v>-408.995</v>
      </c>
      <c r="C7" s="25">
        <f t="shared" si="4"/>
        <v>1.7980000000000018</v>
      </c>
      <c r="D7" s="26">
        <v>644</v>
      </c>
      <c r="F7" s="12" t="s">
        <v>73</v>
      </c>
      <c r="G7" s="9">
        <f t="shared" si="5"/>
        <v>-149.30958740987074</v>
      </c>
      <c r="H7" s="46">
        <f t="shared" si="6"/>
        <v>-148.53622493318971</v>
      </c>
      <c r="I7" s="32">
        <f t="shared" si="3"/>
        <v>400</v>
      </c>
      <c r="J7" s="32">
        <f t="shared" ref="J7:J9" si="11">AVERAGE(I6:I8)</f>
        <v>385.77777777777777</v>
      </c>
      <c r="K7" s="35">
        <f t="shared" ref="K7:K9" si="12">AVERAGE(I3:I11)</f>
        <v>379.48148148148147</v>
      </c>
      <c r="L7" s="32">
        <f t="shared" ref="L7:L9" si="13">J7-K7</f>
        <v>6.2962962962963047</v>
      </c>
      <c r="M7" s="48">
        <f t="shared" ref="M7:M9" si="14">I7-K7</f>
        <v>20.518518518518533</v>
      </c>
      <c r="N7" s="7"/>
      <c r="O7" s="18">
        <f t="shared" si="0"/>
        <v>-0.602814188840336</v>
      </c>
      <c r="P7" s="18">
        <f t="shared" si="7"/>
        <v>-2.82</v>
      </c>
      <c r="Q7" s="40">
        <v>1</v>
      </c>
      <c r="R7" s="38">
        <f>CORREL(M7:M96,O6:O95)</f>
        <v>0.13163955630124469</v>
      </c>
      <c r="S7" s="7"/>
      <c r="T7" s="12" t="s">
        <v>73</v>
      </c>
      <c r="U7" s="9">
        <f t="shared" si="8"/>
        <v>-441.6406036296122</v>
      </c>
      <c r="V7" s="9">
        <f t="shared" si="9"/>
        <v>-439.32051619956911</v>
      </c>
      <c r="W7" s="32"/>
      <c r="X7" s="32"/>
      <c r="Y7" s="35"/>
      <c r="Z7" s="32"/>
      <c r="AA7" s="48"/>
      <c r="AB7" s="7"/>
      <c r="AC7" s="18">
        <f t="shared" si="1"/>
        <v>-0.6277184269212549</v>
      </c>
      <c r="AD7" s="18">
        <f t="shared" si="10"/>
        <v>-8.25</v>
      </c>
      <c r="AE7" s="40">
        <v>1</v>
      </c>
      <c r="AF7" s="38">
        <f>CORREL(AA16:AA97,AC15:AC96)</f>
        <v>0.19857058970346375</v>
      </c>
      <c r="AG7" s="7"/>
    </row>
    <row r="8" spans="1:33">
      <c r="A8" s="24">
        <v>407442</v>
      </c>
      <c r="B8" s="25">
        <f t="shared" si="2"/>
        <v>-407.44200000000001</v>
      </c>
      <c r="C8" s="25">
        <f t="shared" si="4"/>
        <v>1.5529999999999973</v>
      </c>
      <c r="D8" s="26">
        <v>634</v>
      </c>
      <c r="F8" s="12" t="s">
        <v>74</v>
      </c>
      <c r="G8" s="9">
        <f t="shared" si="5"/>
        <v>-147.76286245650869</v>
      </c>
      <c r="H8" s="9">
        <f t="shared" si="6"/>
        <v>-146.98949997982766</v>
      </c>
      <c r="I8" s="32">
        <f t="shared" si="3"/>
        <v>356</v>
      </c>
      <c r="J8" s="32">
        <f t="shared" si="11"/>
        <v>370.5</v>
      </c>
      <c r="K8" s="35">
        <f t="shared" si="12"/>
        <v>374.2037037037037</v>
      </c>
      <c r="L8" s="32">
        <f t="shared" si="13"/>
        <v>-3.7037037037036953</v>
      </c>
      <c r="M8" s="48">
        <f t="shared" si="14"/>
        <v>-18.203703703703695</v>
      </c>
      <c r="N8" s="7"/>
      <c r="O8" s="18">
        <f t="shared" si="0"/>
        <v>-0.97465086853414218</v>
      </c>
      <c r="P8" s="18">
        <f t="shared" ref="P8:P71" si="15">P7</f>
        <v>-2.82</v>
      </c>
      <c r="Q8" s="40">
        <v>2</v>
      </c>
      <c r="R8" s="18">
        <f>CORREL(M7:M96,O5:O94)</f>
        <v>2.9609871660556113E-2</v>
      </c>
      <c r="S8" s="7"/>
      <c r="T8" s="12" t="s">
        <v>74</v>
      </c>
      <c r="U8" s="9">
        <f t="shared" si="8"/>
        <v>-437.00042876952602</v>
      </c>
      <c r="V8" s="9">
        <f t="shared" si="9"/>
        <v>-434.68034133948294</v>
      </c>
      <c r="W8" s="32"/>
      <c r="X8" s="32"/>
      <c r="Y8" s="35"/>
      <c r="Z8" s="32"/>
      <c r="AA8" s="48"/>
      <c r="AB8" s="7"/>
      <c r="AC8" s="18">
        <f t="shared" si="1"/>
        <v>-0.98123210639259417</v>
      </c>
      <c r="AD8" s="18">
        <f t="shared" si="10"/>
        <v>-8.25</v>
      </c>
      <c r="AE8" s="40">
        <v>2</v>
      </c>
      <c r="AF8" s="18">
        <f>CORREL(AA16:AA97,AC14:AC95)</f>
        <v>4.3082396545475209E-2</v>
      </c>
      <c r="AG8" s="7"/>
    </row>
    <row r="9" spans="1:33">
      <c r="A9" s="24">
        <v>405823</v>
      </c>
      <c r="B9" s="25">
        <f t="shared" si="2"/>
        <v>-405.82299999999998</v>
      </c>
      <c r="C9" s="25">
        <f t="shared" si="4"/>
        <v>1.6190000000000282</v>
      </c>
      <c r="D9" s="26">
        <v>672</v>
      </c>
      <c r="F9" s="20">
        <f>MIN(H2:H3000)</f>
        <v>-156.26984970000001</v>
      </c>
      <c r="G9" s="9">
        <f t="shared" si="5"/>
        <v>-146.21613750314663</v>
      </c>
      <c r="H9" s="9">
        <f t="shared" si="6"/>
        <v>-145.4427750264656</v>
      </c>
      <c r="I9" s="32">
        <f>(I8+I10)/2</f>
        <v>355.5</v>
      </c>
      <c r="J9" s="32">
        <f t="shared" si="11"/>
        <v>355.5</v>
      </c>
      <c r="K9" s="35">
        <f t="shared" si="12"/>
        <v>363.53703703703701</v>
      </c>
      <c r="L9" s="32">
        <f t="shared" si="13"/>
        <v>-8.0370370370370097</v>
      </c>
      <c r="M9" s="48">
        <f t="shared" si="14"/>
        <v>-8.0370370370370097</v>
      </c>
      <c r="N9" s="7"/>
      <c r="O9" s="18">
        <f t="shared" si="0"/>
        <v>-0.89043757480299546</v>
      </c>
      <c r="P9" s="18">
        <f t="shared" si="15"/>
        <v>-2.82</v>
      </c>
      <c r="Q9" s="40">
        <v>3</v>
      </c>
      <c r="R9" s="18">
        <f>CORREL(M7:M96,O4:O93)</f>
        <v>-8.6274601007174406E-2</v>
      </c>
      <c r="S9" s="7"/>
      <c r="T9" s="20">
        <f>MIN(V2:V3000)</f>
        <v>-462.5213905</v>
      </c>
      <c r="U9" s="9">
        <f t="shared" si="8"/>
        <v>-432.36025390943985</v>
      </c>
      <c r="V9" s="9">
        <f t="shared" si="9"/>
        <v>-430.04016647939676</v>
      </c>
      <c r="W9" s="32"/>
      <c r="X9" s="32"/>
      <c r="Y9" s="35"/>
      <c r="Z9" s="32"/>
      <c r="AA9" s="48"/>
      <c r="AB9" s="7"/>
      <c r="AC9" s="18">
        <f t="shared" si="1"/>
        <v>-0.87561637810269932</v>
      </c>
      <c r="AD9" s="18">
        <f t="shared" si="10"/>
        <v>-8.25</v>
      </c>
      <c r="AE9" s="40">
        <v>3</v>
      </c>
      <c r="AF9" s="18">
        <f>CORREL(AA16:AA97,AC13:AC94)</f>
        <v>-0.13067184018456576</v>
      </c>
      <c r="AG9" s="7"/>
    </row>
    <row r="10" spans="1:33">
      <c r="A10" s="24">
        <v>404164</v>
      </c>
      <c r="B10" s="25">
        <f t="shared" si="2"/>
        <v>-404.16399999999999</v>
      </c>
      <c r="C10" s="25">
        <f t="shared" si="4"/>
        <v>1.6589999999999918</v>
      </c>
      <c r="D10" s="26">
        <v>600</v>
      </c>
      <c r="F10" s="12"/>
      <c r="G10" s="9">
        <f t="shared" si="5"/>
        <v>-144.66941254978457</v>
      </c>
      <c r="H10" s="9">
        <f t="shared" si="6"/>
        <v>-143.89605007310354</v>
      </c>
      <c r="I10" s="32">
        <f t="shared" si="3"/>
        <v>355</v>
      </c>
      <c r="J10" s="32">
        <f t="shared" ref="J10" si="16">AVERAGE(I9:I11)</f>
        <v>351.33333333333331</v>
      </c>
      <c r="K10" s="35">
        <f>AVERAGE(I6:I14)</f>
        <v>356.87037037037032</v>
      </c>
      <c r="L10" s="32">
        <f>J10-K10</f>
        <v>-5.5370370370370097</v>
      </c>
      <c r="M10" s="48">
        <f>I10-K10</f>
        <v>-1.8703703703703241</v>
      </c>
      <c r="N10" s="7"/>
      <c r="O10" s="18">
        <f t="shared" si="0"/>
        <v>-0.38957864371019368</v>
      </c>
      <c r="P10" s="18">
        <f t="shared" si="15"/>
        <v>-2.82</v>
      </c>
      <c r="Q10" s="40">
        <v>4</v>
      </c>
      <c r="R10" s="18">
        <f>CORREL(M7:M96,O3:O92)</f>
        <v>-0.16179022902826157</v>
      </c>
      <c r="S10" s="7"/>
      <c r="T10" s="12"/>
      <c r="U10" s="9">
        <f t="shared" si="8"/>
        <v>-427.72007904935367</v>
      </c>
      <c r="V10" s="9">
        <f t="shared" si="9"/>
        <v>-425.39999161931058</v>
      </c>
      <c r="W10" s="32"/>
      <c r="X10" s="32"/>
      <c r="Y10" s="35"/>
      <c r="Z10" s="32"/>
      <c r="AA10" s="48"/>
      <c r="AB10" s="7"/>
      <c r="AC10" s="18">
        <f t="shared" si="1"/>
        <v>-0.36029001510647113</v>
      </c>
      <c r="AD10" s="18">
        <f t="shared" si="10"/>
        <v>-8.25</v>
      </c>
      <c r="AE10" s="40">
        <v>4</v>
      </c>
      <c r="AF10" s="18">
        <f>CORREL(AA16:AA97,AC12:AC93)</f>
        <v>-0.24371050178123185</v>
      </c>
      <c r="AG10" s="7"/>
    </row>
    <row r="11" spans="1:33">
      <c r="A11" s="24">
        <v>401860</v>
      </c>
      <c r="B11" s="25">
        <f t="shared" si="2"/>
        <v>-401.86</v>
      </c>
      <c r="C11" s="25">
        <f t="shared" si="4"/>
        <v>2.3039999999999736</v>
      </c>
      <c r="D11" s="26">
        <v>598</v>
      </c>
      <c r="F11" s="12"/>
      <c r="G11" s="9">
        <f t="shared" si="5"/>
        <v>-143.12268759642251</v>
      </c>
      <c r="H11" s="9">
        <f t="shared" si="6"/>
        <v>-142.34932511974148</v>
      </c>
      <c r="I11" s="32">
        <f>(I10+I12)/2</f>
        <v>343.5</v>
      </c>
      <c r="J11" s="32">
        <f t="shared" ref="J11:J74" si="17">AVERAGE(I10:I12)</f>
        <v>343.5</v>
      </c>
      <c r="K11" s="35">
        <f t="shared" ref="K11:K74" si="18">AVERAGE(I7:I15)</f>
        <v>353.31481481481484</v>
      </c>
      <c r="L11" s="32">
        <f t="shared" ref="L11:L74" si="19">J11-K11</f>
        <v>-9.814814814814838</v>
      </c>
      <c r="M11" s="48">
        <f t="shared" ref="M11:M74" si="20">I11-K11</f>
        <v>-9.814814814814838</v>
      </c>
      <c r="N11" s="7"/>
      <c r="O11" s="18">
        <f t="shared" si="0"/>
        <v>0.29356846445895801</v>
      </c>
      <c r="P11" s="18">
        <f t="shared" si="15"/>
        <v>-2.82</v>
      </c>
      <c r="R11" s="47"/>
      <c r="S11" s="7"/>
      <c r="T11" s="12"/>
      <c r="U11" s="9">
        <f t="shared" si="8"/>
        <v>-423.07990418926749</v>
      </c>
      <c r="V11" s="9">
        <f t="shared" si="9"/>
        <v>-420.75981675922441</v>
      </c>
      <c r="W11" s="32"/>
      <c r="X11" s="32"/>
      <c r="Y11" s="35"/>
      <c r="Z11" s="32"/>
      <c r="AA11" s="48"/>
      <c r="AB11" s="7"/>
      <c r="AC11" s="18">
        <f t="shared" si="1"/>
        <v>0.32362005013557582</v>
      </c>
      <c r="AD11" s="18">
        <f t="shared" si="10"/>
        <v>-8.25</v>
      </c>
      <c r="AE11" s="40"/>
      <c r="AG11" s="7"/>
    </row>
    <row r="12" spans="1:33">
      <c r="A12" s="24">
        <v>400362</v>
      </c>
      <c r="B12" s="25">
        <f t="shared" si="2"/>
        <v>-400.36200000000002</v>
      </c>
      <c r="C12" s="25">
        <f t="shared" si="4"/>
        <v>1.4979999999999905</v>
      </c>
      <c r="D12" s="26">
        <v>566</v>
      </c>
      <c r="F12" s="13" t="s">
        <v>75</v>
      </c>
      <c r="G12" s="9">
        <f t="shared" si="5"/>
        <v>-141.57596264306045</v>
      </c>
      <c r="H12" s="9">
        <f t="shared" si="6"/>
        <v>-140.80260016637942</v>
      </c>
      <c r="I12" s="32">
        <f t="shared" si="3"/>
        <v>332</v>
      </c>
      <c r="J12" s="32">
        <f t="shared" si="17"/>
        <v>336.33333333333331</v>
      </c>
      <c r="K12" s="35">
        <f t="shared" si="18"/>
        <v>350.59259259259261</v>
      </c>
      <c r="L12" s="32">
        <f t="shared" si="19"/>
        <v>-14.259259259259295</v>
      </c>
      <c r="M12" s="48">
        <f t="shared" si="20"/>
        <v>-18.592592592592609</v>
      </c>
      <c r="N12" s="7"/>
      <c r="O12" s="18">
        <f t="shared" si="0"/>
        <v>0.83935162545769293</v>
      </c>
      <c r="P12" s="18">
        <f t="shared" si="15"/>
        <v>-2.82</v>
      </c>
      <c r="R12" s="41" t="s">
        <v>92</v>
      </c>
      <c r="S12" s="7"/>
      <c r="T12" s="13" t="s">
        <v>75</v>
      </c>
      <c r="U12" s="9">
        <f t="shared" si="8"/>
        <v>-418.43972932918132</v>
      </c>
      <c r="V12" s="9">
        <f t="shared" si="9"/>
        <v>-416.11964189913823</v>
      </c>
      <c r="W12" s="32">
        <f t="shared" ref="W12:W43" si="21">AVERAGEIFS(Methane,KyrBP,"&gt;"&amp;U12,KyrBP,"&lt;="&amp;U13)</f>
        <v>675.33333333333337</v>
      </c>
      <c r="X12" s="32"/>
      <c r="Y12" s="35"/>
      <c r="Z12" s="32"/>
      <c r="AA12" s="48"/>
      <c r="AB12" s="7"/>
      <c r="AC12" s="18">
        <f t="shared" si="1"/>
        <v>0.85610469728294403</v>
      </c>
      <c r="AD12" s="18">
        <f t="shared" si="10"/>
        <v>-8.25</v>
      </c>
      <c r="AE12" s="40"/>
      <c r="AF12" s="41" t="s">
        <v>93</v>
      </c>
      <c r="AG12" s="7"/>
    </row>
    <row r="13" spans="1:33">
      <c r="A13" s="24">
        <v>398575</v>
      </c>
      <c r="B13" s="25">
        <f t="shared" si="2"/>
        <v>-398.57499999999999</v>
      </c>
      <c r="C13" s="25">
        <f t="shared" si="4"/>
        <v>1.7870000000000346</v>
      </c>
      <c r="D13" s="26">
        <v>574</v>
      </c>
      <c r="F13" s="13" t="s">
        <v>76</v>
      </c>
      <c r="G13" s="9">
        <f t="shared" si="5"/>
        <v>-140.02923768969839</v>
      </c>
      <c r="H13" s="9">
        <f t="shared" si="6"/>
        <v>-139.25587521301736</v>
      </c>
      <c r="I13" s="32">
        <f>(I12+I14)/2</f>
        <v>333.5</v>
      </c>
      <c r="J13" s="32">
        <f t="shared" si="17"/>
        <v>333.5</v>
      </c>
      <c r="K13" s="35">
        <f t="shared" si="18"/>
        <v>358.92592592592592</v>
      </c>
      <c r="L13" s="32">
        <f t="shared" si="19"/>
        <v>-25.425925925925924</v>
      </c>
      <c r="M13" s="48">
        <f t="shared" si="20"/>
        <v>-25.425925925925924</v>
      </c>
      <c r="N13" s="7"/>
      <c r="O13" s="18">
        <f t="shared" si="0"/>
        <v>0.99239283255053767</v>
      </c>
      <c r="P13" s="18">
        <f t="shared" si="15"/>
        <v>-2.82</v>
      </c>
      <c r="R13" s="43" t="s">
        <v>95</v>
      </c>
      <c r="S13" s="7"/>
      <c r="T13" s="13" t="s">
        <v>76</v>
      </c>
      <c r="U13" s="9">
        <f t="shared" si="8"/>
        <v>-413.79955446909514</v>
      </c>
      <c r="V13" s="9">
        <f t="shared" si="9"/>
        <v>-411.47946703905205</v>
      </c>
      <c r="W13" s="32">
        <f t="shared" si="21"/>
        <v>624.5</v>
      </c>
      <c r="X13" s="32"/>
      <c r="Y13" s="35"/>
      <c r="Z13" s="32"/>
      <c r="AA13" s="48"/>
      <c r="AB13" s="7"/>
      <c r="AC13" s="18">
        <f t="shared" si="1"/>
        <v>0.9880084420277333</v>
      </c>
      <c r="AD13" s="18">
        <f t="shared" ref="AD13:AD76" si="22">AD12</f>
        <v>-8.25</v>
      </c>
      <c r="AE13" s="40"/>
      <c r="AF13" s="43" t="s">
        <v>96</v>
      </c>
      <c r="AG13" s="7"/>
    </row>
    <row r="14" spans="1:33">
      <c r="A14" s="24">
        <v>396698</v>
      </c>
      <c r="B14" s="25">
        <f t="shared" si="2"/>
        <v>-396.69799999999998</v>
      </c>
      <c r="C14" s="25">
        <f t="shared" si="4"/>
        <v>1.8770000000000095</v>
      </c>
      <c r="D14" s="26">
        <v>550</v>
      </c>
      <c r="F14" s="16">
        <f>SLOPE(I3:I500,H3:H500)</f>
        <v>0.34360543695760865</v>
      </c>
      <c r="G14" s="9">
        <f t="shared" si="5"/>
        <v>-138.48251273633633</v>
      </c>
      <c r="H14" s="9">
        <f t="shared" si="6"/>
        <v>-137.7091502596553</v>
      </c>
      <c r="I14" s="32">
        <f t="shared" si="3"/>
        <v>335</v>
      </c>
      <c r="J14" s="32">
        <f t="shared" si="17"/>
        <v>345.9444444444444</v>
      </c>
      <c r="K14" s="35">
        <f t="shared" si="18"/>
        <v>372.05555555555554</v>
      </c>
      <c r="L14" s="32">
        <f t="shared" si="19"/>
        <v>-26.111111111111143</v>
      </c>
      <c r="M14" s="48">
        <f t="shared" si="20"/>
        <v>-37.055555555555543</v>
      </c>
      <c r="N14" s="7"/>
      <c r="O14" s="18">
        <f t="shared" si="0"/>
        <v>0.68108240407517617</v>
      </c>
      <c r="P14" s="18">
        <f t="shared" si="15"/>
        <v>-2.82</v>
      </c>
      <c r="R14" s="43"/>
      <c r="S14" s="7"/>
      <c r="T14" s="16">
        <f>SLOPE(W3:W500,V3:V500)</f>
        <v>-0.11050538317373253</v>
      </c>
      <c r="U14" s="9">
        <f t="shared" si="8"/>
        <v>-409.15937960900897</v>
      </c>
      <c r="V14" s="9">
        <f t="shared" si="9"/>
        <v>-406.83929217896588</v>
      </c>
      <c r="W14" s="32">
        <f t="shared" si="21"/>
        <v>650</v>
      </c>
      <c r="X14" s="32"/>
      <c r="Y14" s="35"/>
      <c r="Z14" s="32"/>
      <c r="AA14" s="48"/>
      <c r="AB14" s="7"/>
      <c r="AC14" s="18">
        <f t="shared" si="1"/>
        <v>0.65761205625701979</v>
      </c>
      <c r="AD14" s="18">
        <f t="shared" si="22"/>
        <v>-8.25</v>
      </c>
      <c r="AE14" s="19"/>
      <c r="AF14" s="43"/>
      <c r="AG14" s="7"/>
    </row>
    <row r="15" spans="1:33">
      <c r="A15" s="24">
        <v>394620</v>
      </c>
      <c r="B15" s="25">
        <f t="shared" si="2"/>
        <v>-394.62</v>
      </c>
      <c r="C15" s="25">
        <f t="shared" si="4"/>
        <v>2.0779999999999745</v>
      </c>
      <c r="D15" s="26">
        <v>478</v>
      </c>
      <c r="F15" s="13" t="s">
        <v>77</v>
      </c>
      <c r="G15" s="9">
        <f t="shared" si="5"/>
        <v>-136.93578778297427</v>
      </c>
      <c r="H15" s="9">
        <f t="shared" si="6"/>
        <v>-136.16242530629324</v>
      </c>
      <c r="I15" s="32">
        <f t="shared" si="3"/>
        <v>369.33333333333331</v>
      </c>
      <c r="J15" s="32">
        <f t="shared" si="17"/>
        <v>359.9444444444444</v>
      </c>
      <c r="K15" s="35">
        <f t="shared" si="18"/>
        <v>391.67777777777769</v>
      </c>
      <c r="L15" s="32">
        <f t="shared" si="19"/>
        <v>-31.733333333333292</v>
      </c>
      <c r="M15" s="48">
        <f t="shared" si="20"/>
        <v>-22.344444444444377</v>
      </c>
      <c r="N15" s="7"/>
      <c r="O15" s="18">
        <f t="shared" si="0"/>
        <v>5.1085949345271928E-2</v>
      </c>
      <c r="P15" s="18">
        <f t="shared" si="15"/>
        <v>-2.82</v>
      </c>
      <c r="R15" s="47" t="s">
        <v>99</v>
      </c>
      <c r="S15" s="7"/>
      <c r="T15" s="13" t="s">
        <v>77</v>
      </c>
      <c r="U15" s="9">
        <f t="shared" si="8"/>
        <v>-404.51920474892279</v>
      </c>
      <c r="V15" s="9">
        <f t="shared" si="9"/>
        <v>-402.1991173188797</v>
      </c>
      <c r="W15" s="32">
        <f t="shared" si="21"/>
        <v>588</v>
      </c>
      <c r="X15" s="32"/>
      <c r="Y15" s="35"/>
      <c r="Z15" s="32"/>
      <c r="AA15" s="48"/>
      <c r="AB15" s="7"/>
      <c r="AC15" s="18">
        <f t="shared" si="1"/>
        <v>1.9511680819723855E-2</v>
      </c>
      <c r="AD15" s="18">
        <f t="shared" si="22"/>
        <v>-8.25</v>
      </c>
      <c r="AE15" s="19"/>
      <c r="AF15" s="49" t="s">
        <v>99</v>
      </c>
      <c r="AG15" s="7"/>
    </row>
    <row r="16" spans="1:33">
      <c r="A16" s="24">
        <v>392427</v>
      </c>
      <c r="B16" s="25">
        <f t="shared" si="2"/>
        <v>-392.42700000000002</v>
      </c>
      <c r="C16" s="25">
        <f t="shared" si="4"/>
        <v>2.1929999999999836</v>
      </c>
      <c r="D16" s="26">
        <v>448</v>
      </c>
      <c r="F16" s="14">
        <f>INTERCEPT(I3:I500,H3:H500)</f>
        <v>497.18649755079582</v>
      </c>
      <c r="G16" s="9">
        <f t="shared" si="5"/>
        <v>-135.38906282961221</v>
      </c>
      <c r="H16" s="9">
        <f t="shared" si="6"/>
        <v>-134.61570035293119</v>
      </c>
      <c r="I16" s="32">
        <f t="shared" si="3"/>
        <v>375.5</v>
      </c>
      <c r="J16" s="32">
        <f t="shared" si="17"/>
        <v>391.9444444444444</v>
      </c>
      <c r="K16" s="35">
        <f t="shared" si="18"/>
        <v>427.4444444444444</v>
      </c>
      <c r="L16" s="32">
        <f t="shared" si="19"/>
        <v>-35.5</v>
      </c>
      <c r="M16" s="48">
        <f t="shared" si="20"/>
        <v>-51.9444444444444</v>
      </c>
      <c r="N16" s="7"/>
      <c r="O16" s="18">
        <f t="shared" si="0"/>
        <v>-0.60281418884037552</v>
      </c>
      <c r="P16" s="18">
        <f t="shared" si="15"/>
        <v>-2.82</v>
      </c>
      <c r="Q16" s="40"/>
      <c r="R16" s="47" t="s">
        <v>102</v>
      </c>
      <c r="S16" s="7"/>
      <c r="T16" s="14">
        <f>INTERCEPT(W3:W500,V3:V500)</f>
        <v>457.78798346578105</v>
      </c>
      <c r="U16" s="9">
        <f t="shared" si="8"/>
        <v>-399.87902988883661</v>
      </c>
      <c r="V16" s="46">
        <f t="shared" si="9"/>
        <v>-397.55894245879352</v>
      </c>
      <c r="W16" s="32">
        <f t="shared" si="21"/>
        <v>562</v>
      </c>
      <c r="X16" s="32">
        <f t="shared" ref="X16" si="23">AVERAGE(W15:W17)</f>
        <v>537.66666666666663</v>
      </c>
      <c r="Y16" s="35">
        <f t="shared" ref="Y16" si="24">AVERAGE(W12:W20)</f>
        <v>567.53703703703695</v>
      </c>
      <c r="Z16" s="32">
        <f t="shared" ref="Z16" si="25">X16-Y16</f>
        <v>-29.870370370370324</v>
      </c>
      <c r="AA16" s="48">
        <f t="shared" ref="AA16" si="26">W16-Y16</f>
        <v>-5.5370370370369528</v>
      </c>
      <c r="AB16" s="7"/>
      <c r="AC16" s="18">
        <f t="shared" si="1"/>
        <v>-0.62771842692129343</v>
      </c>
      <c r="AD16" s="18">
        <f t="shared" si="22"/>
        <v>-8.25</v>
      </c>
      <c r="AF16" s="49" t="s">
        <v>105</v>
      </c>
      <c r="AG16" s="7"/>
    </row>
    <row r="17" spans="1:33">
      <c r="A17" s="24">
        <v>390567</v>
      </c>
      <c r="B17" s="25">
        <f t="shared" si="2"/>
        <v>-390.56700000000001</v>
      </c>
      <c r="C17" s="25">
        <f t="shared" si="4"/>
        <v>1.8600000000000136</v>
      </c>
      <c r="D17" s="26">
        <v>439</v>
      </c>
      <c r="F17" s="12"/>
      <c r="G17" s="9">
        <f t="shared" si="5"/>
        <v>-133.84233787625016</v>
      </c>
      <c r="H17" s="9">
        <f t="shared" si="6"/>
        <v>-133.06897539956913</v>
      </c>
      <c r="I17" s="32">
        <f t="shared" si="3"/>
        <v>431</v>
      </c>
      <c r="J17" s="32">
        <f t="shared" si="17"/>
        <v>426.72222222222223</v>
      </c>
      <c r="K17" s="35">
        <f t="shared" si="18"/>
        <v>462.75</v>
      </c>
      <c r="L17" s="32">
        <f t="shared" si="19"/>
        <v>-36.027777777777771</v>
      </c>
      <c r="M17" s="48">
        <f t="shared" si="20"/>
        <v>-31.75</v>
      </c>
      <c r="N17" s="7"/>
      <c r="O17" s="18">
        <f t="shared" si="0"/>
        <v>-0.97465086853415484</v>
      </c>
      <c r="P17" s="18">
        <f t="shared" si="15"/>
        <v>-2.82</v>
      </c>
      <c r="Q17" s="40"/>
      <c r="R17" s="47"/>
      <c r="S17" s="7"/>
      <c r="T17" s="12"/>
      <c r="U17" s="9">
        <f t="shared" si="8"/>
        <v>-395.23885502875044</v>
      </c>
      <c r="V17" s="9">
        <f t="shared" si="9"/>
        <v>-392.91876759870735</v>
      </c>
      <c r="W17" s="32">
        <f t="shared" si="21"/>
        <v>463</v>
      </c>
      <c r="X17" s="32">
        <f t="shared" ref="X17:X80" si="27">AVERAGE(W16:W18)</f>
        <v>513.8888888888888</v>
      </c>
      <c r="Y17" s="35">
        <f t="shared" ref="Y17:Y80" si="28">AVERAGE(W13:W21)</f>
        <v>543.27777777777783</v>
      </c>
      <c r="Z17" s="32">
        <f t="shared" ref="Z17:Z80" si="29">X17-Y17</f>
        <v>-29.388888888889028</v>
      </c>
      <c r="AA17" s="48">
        <f t="shared" ref="AA17:AA80" si="30">W17-Y17</f>
        <v>-80.277777777777828</v>
      </c>
      <c r="AB17" s="7"/>
      <c r="AC17" s="18">
        <f t="shared" si="1"/>
        <v>-0.98123210639260372</v>
      </c>
      <c r="AD17" s="18">
        <f t="shared" si="22"/>
        <v>-8.25</v>
      </c>
      <c r="AF17" s="47"/>
      <c r="AG17" s="7"/>
    </row>
    <row r="18" spans="1:33">
      <c r="A18" s="24">
        <v>388652</v>
      </c>
      <c r="B18" s="25">
        <f t="shared" si="2"/>
        <v>-388.65199999999999</v>
      </c>
      <c r="C18" s="25">
        <f t="shared" si="4"/>
        <v>1.9150000000000205</v>
      </c>
      <c r="D18" s="26">
        <v>544</v>
      </c>
      <c r="F18" s="12"/>
      <c r="G18" s="9">
        <f t="shared" si="5"/>
        <v>-132.2956129228881</v>
      </c>
      <c r="H18" s="9">
        <f t="shared" si="6"/>
        <v>-131.52225044620707</v>
      </c>
      <c r="I18" s="32">
        <f t="shared" si="3"/>
        <v>473.66666666666669</v>
      </c>
      <c r="J18" s="32">
        <f t="shared" si="17"/>
        <v>478.75555555555565</v>
      </c>
      <c r="K18" s="35">
        <f t="shared" si="18"/>
        <v>497.26587301587301</v>
      </c>
      <c r="L18" s="32">
        <f t="shared" si="19"/>
        <v>-18.510317460317367</v>
      </c>
      <c r="M18" s="48">
        <f t="shared" si="20"/>
        <v>-23.599206349206327</v>
      </c>
      <c r="N18" s="7"/>
      <c r="O18" s="18">
        <f t="shared" si="0"/>
        <v>-0.89043757480296326</v>
      </c>
      <c r="P18" s="18">
        <f t="shared" si="15"/>
        <v>-2.82</v>
      </c>
      <c r="Q18" s="40"/>
      <c r="R18" s="44" t="s">
        <v>100</v>
      </c>
      <c r="S18" s="7"/>
      <c r="T18" s="12"/>
      <c r="U18" s="9">
        <f t="shared" si="8"/>
        <v>-390.59868016866426</v>
      </c>
      <c r="V18" s="9">
        <f t="shared" si="9"/>
        <v>-388.27859273862117</v>
      </c>
      <c r="W18" s="32">
        <f t="shared" si="21"/>
        <v>516.66666666666663</v>
      </c>
      <c r="X18" s="32">
        <f t="shared" si="27"/>
        <v>508.33333333333331</v>
      </c>
      <c r="Y18" s="35">
        <f t="shared" si="28"/>
        <v>525.18518518518522</v>
      </c>
      <c r="Z18" s="32">
        <f t="shared" si="29"/>
        <v>-16.851851851851904</v>
      </c>
      <c r="AA18" s="48">
        <f t="shared" si="30"/>
        <v>-8.5185185185185901</v>
      </c>
      <c r="AB18" s="7"/>
      <c r="AC18" s="18">
        <f t="shared" si="1"/>
        <v>-0.8756163781026719</v>
      </c>
      <c r="AD18" s="18">
        <f t="shared" si="22"/>
        <v>-8.25</v>
      </c>
      <c r="AF18" s="44" t="s">
        <v>107</v>
      </c>
      <c r="AG18" s="7"/>
    </row>
    <row r="19" spans="1:33">
      <c r="A19" s="24">
        <v>386543</v>
      </c>
      <c r="B19" s="25">
        <f t="shared" si="2"/>
        <v>-386.54300000000001</v>
      </c>
      <c r="C19" s="25">
        <f t="shared" si="4"/>
        <v>2.1089999999999804</v>
      </c>
      <c r="D19" s="26">
        <v>567</v>
      </c>
      <c r="F19" s="13" t="s">
        <v>78</v>
      </c>
      <c r="G19" s="9">
        <f t="shared" si="5"/>
        <v>-130.74888796952604</v>
      </c>
      <c r="H19" s="9">
        <f t="shared" si="6"/>
        <v>-129.97552549284501</v>
      </c>
      <c r="I19" s="32">
        <f t="shared" si="3"/>
        <v>531.6</v>
      </c>
      <c r="J19" s="32">
        <f t="shared" si="17"/>
        <v>556.8888888888888</v>
      </c>
      <c r="K19" s="35">
        <f t="shared" si="18"/>
        <v>528.23412698412687</v>
      </c>
      <c r="L19" s="32">
        <f t="shared" si="19"/>
        <v>28.654761904761926</v>
      </c>
      <c r="M19" s="48">
        <f t="shared" si="20"/>
        <v>3.3658730158731487</v>
      </c>
      <c r="N19" s="7"/>
      <c r="O19" s="18">
        <f t="shared" si="0"/>
        <v>-0.38957864371014156</v>
      </c>
      <c r="P19" s="18">
        <f t="shared" si="15"/>
        <v>-2.82</v>
      </c>
      <c r="Q19" s="40"/>
      <c r="R19" s="45" t="s">
        <v>101</v>
      </c>
      <c r="S19" s="7"/>
      <c r="T19" s="13" t="s">
        <v>78</v>
      </c>
      <c r="U19" s="9">
        <f t="shared" si="8"/>
        <v>-385.95850530857808</v>
      </c>
      <c r="V19" s="9">
        <f t="shared" si="9"/>
        <v>-383.63841787853499</v>
      </c>
      <c r="W19" s="32">
        <f t="shared" si="21"/>
        <v>545.33333333333337</v>
      </c>
      <c r="X19" s="32">
        <f t="shared" si="27"/>
        <v>515</v>
      </c>
      <c r="Y19" s="35">
        <f t="shared" si="28"/>
        <v>497.96296296296288</v>
      </c>
      <c r="Z19" s="32">
        <f t="shared" si="29"/>
        <v>17.037037037037123</v>
      </c>
      <c r="AA19" s="48">
        <f t="shared" si="30"/>
        <v>47.370370370370495</v>
      </c>
      <c r="AB19" s="7"/>
      <c r="AC19" s="18">
        <f t="shared" si="1"/>
        <v>-0.36029001510643155</v>
      </c>
      <c r="AD19" s="18">
        <f t="shared" si="22"/>
        <v>-8.25</v>
      </c>
      <c r="AF19" s="45" t="s">
        <v>106</v>
      </c>
      <c r="AG19" s="7"/>
    </row>
    <row r="20" spans="1:33">
      <c r="A20" s="24">
        <v>384910</v>
      </c>
      <c r="B20" s="25">
        <f t="shared" si="2"/>
        <v>-384.91</v>
      </c>
      <c r="C20" s="25">
        <f t="shared" si="4"/>
        <v>1.6329999999999814</v>
      </c>
      <c r="D20" s="26">
        <v>578</v>
      </c>
      <c r="F20" s="13" t="s">
        <v>79</v>
      </c>
      <c r="G20" s="9">
        <f t="shared" si="5"/>
        <v>-129.20216301616398</v>
      </c>
      <c r="H20" s="9">
        <f t="shared" si="6"/>
        <v>-128.42880053948295</v>
      </c>
      <c r="I20" s="32">
        <f t="shared" si="3"/>
        <v>665.4</v>
      </c>
      <c r="J20" s="32">
        <f t="shared" si="17"/>
        <v>615.58333333333337</v>
      </c>
      <c r="K20" s="35">
        <f t="shared" si="18"/>
        <v>553.76851851851848</v>
      </c>
      <c r="L20" s="32">
        <f t="shared" si="19"/>
        <v>61.814814814814895</v>
      </c>
      <c r="M20" s="48">
        <f t="shared" si="20"/>
        <v>111.6314814814815</v>
      </c>
      <c r="N20" s="7"/>
      <c r="O20" s="18">
        <f t="shared" si="0"/>
        <v>0.29356846445900531</v>
      </c>
      <c r="P20" s="18">
        <f t="shared" si="15"/>
        <v>-2.82</v>
      </c>
      <c r="Q20" s="40"/>
      <c r="R20" s="41"/>
      <c r="S20" s="7"/>
      <c r="T20" s="13" t="s">
        <v>79</v>
      </c>
      <c r="U20" s="9">
        <f t="shared" si="8"/>
        <v>-381.31833044849191</v>
      </c>
      <c r="V20" s="9">
        <f t="shared" si="9"/>
        <v>-378.99824301844882</v>
      </c>
      <c r="W20" s="32">
        <f t="shared" si="21"/>
        <v>483</v>
      </c>
      <c r="X20" s="32">
        <f t="shared" si="27"/>
        <v>495.11111111111114</v>
      </c>
      <c r="Y20" s="35">
        <f t="shared" si="28"/>
        <v>481.29629629629625</v>
      </c>
      <c r="Z20" s="32">
        <f t="shared" si="29"/>
        <v>13.814814814814895</v>
      </c>
      <c r="AA20" s="48">
        <f t="shared" si="30"/>
        <v>1.7037037037037521</v>
      </c>
      <c r="AB20" s="7"/>
      <c r="AC20" s="18">
        <f t="shared" si="1"/>
        <v>0.3236200501356159</v>
      </c>
      <c r="AD20" s="18">
        <f t="shared" si="22"/>
        <v>-8.25</v>
      </c>
      <c r="AE20" s="19"/>
      <c r="AF20" s="18"/>
      <c r="AG20" s="7"/>
    </row>
    <row r="21" spans="1:33">
      <c r="A21" s="24">
        <v>383527</v>
      </c>
      <c r="B21" s="25">
        <f t="shared" si="2"/>
        <v>-383.52699999999999</v>
      </c>
      <c r="C21" s="25">
        <f t="shared" si="4"/>
        <v>1.3830000000000382</v>
      </c>
      <c r="D21" s="26">
        <v>542</v>
      </c>
      <c r="F21" s="21">
        <f>MIN(H2:H3000)</f>
        <v>-156.26984970000001</v>
      </c>
      <c r="G21" s="9">
        <f t="shared" si="5"/>
        <v>-127.65543806280193</v>
      </c>
      <c r="H21" s="9">
        <f t="shared" si="6"/>
        <v>-126.88207558612091</v>
      </c>
      <c r="I21" s="32">
        <f t="shared" si="3"/>
        <v>649.75</v>
      </c>
      <c r="J21" s="32">
        <f t="shared" si="17"/>
        <v>653.09761904761911</v>
      </c>
      <c r="K21" s="35">
        <f t="shared" si="18"/>
        <v>578.26851851851859</v>
      </c>
      <c r="L21" s="32">
        <f t="shared" si="19"/>
        <v>74.829100529100515</v>
      </c>
      <c r="M21" s="48">
        <f t="shared" si="20"/>
        <v>71.48148148148141</v>
      </c>
      <c r="N21" s="7"/>
      <c r="O21" s="18">
        <f t="shared" si="0"/>
        <v>0.8393516254577198</v>
      </c>
      <c r="P21" s="18">
        <f t="shared" si="15"/>
        <v>-2.82</v>
      </c>
      <c r="Q21" s="40"/>
      <c r="R21" s="41"/>
      <c r="S21" s="7"/>
      <c r="T21" s="21">
        <f>MIN(V2:V3000)</f>
        <v>-462.5213905</v>
      </c>
      <c r="U21" s="9">
        <f t="shared" si="8"/>
        <v>-376.67815558840573</v>
      </c>
      <c r="V21" s="9">
        <f t="shared" si="9"/>
        <v>-374.35806815836264</v>
      </c>
      <c r="W21" s="32">
        <f t="shared" si="21"/>
        <v>457</v>
      </c>
      <c r="X21" s="32">
        <f t="shared" si="27"/>
        <v>467.22222222222223</v>
      </c>
      <c r="Y21" s="35">
        <f t="shared" si="28"/>
        <v>462.68518518518511</v>
      </c>
      <c r="Z21" s="32">
        <f t="shared" si="29"/>
        <v>4.5370370370371234</v>
      </c>
      <c r="AA21" s="48">
        <f t="shared" si="30"/>
        <v>-5.6851851851851052</v>
      </c>
      <c r="AB21" s="7"/>
      <c r="AC21" s="18">
        <f t="shared" si="1"/>
        <v>0.85610469728296956</v>
      </c>
      <c r="AD21" s="18">
        <f t="shared" si="22"/>
        <v>-8.25</v>
      </c>
      <c r="AG21" s="7"/>
    </row>
    <row r="22" spans="1:33">
      <c r="A22" s="24">
        <v>381612</v>
      </c>
      <c r="B22" s="25">
        <f t="shared" si="2"/>
        <v>-381.61200000000002</v>
      </c>
      <c r="C22" s="25">
        <f t="shared" si="4"/>
        <v>1.9149999999999636</v>
      </c>
      <c r="D22" s="26">
        <v>516</v>
      </c>
      <c r="F22" s="12"/>
      <c r="G22" s="9">
        <f t="shared" si="5"/>
        <v>-126.10871310943989</v>
      </c>
      <c r="H22" s="9">
        <f t="shared" si="6"/>
        <v>-125.33535063275886</v>
      </c>
      <c r="I22" s="32">
        <f t="shared" si="3"/>
        <v>644.14285714285711</v>
      </c>
      <c r="J22" s="32">
        <f t="shared" si="17"/>
        <v>635.86904761904759</v>
      </c>
      <c r="K22" s="35">
        <f t="shared" si="18"/>
        <v>594.43518518518522</v>
      </c>
      <c r="L22" s="32">
        <f t="shared" si="19"/>
        <v>41.433862433862373</v>
      </c>
      <c r="M22" s="48">
        <f t="shared" si="20"/>
        <v>49.707671957671892</v>
      </c>
      <c r="N22" s="7"/>
      <c r="O22" s="18">
        <f t="shared" si="0"/>
        <v>0.99239283255053157</v>
      </c>
      <c r="P22" s="18">
        <f t="shared" si="15"/>
        <v>-2.82</v>
      </c>
      <c r="Q22" s="40"/>
      <c r="R22" s="41"/>
      <c r="S22" s="7"/>
      <c r="T22" s="12"/>
      <c r="U22" s="9">
        <f t="shared" si="8"/>
        <v>-372.03798072831955</v>
      </c>
      <c r="V22" s="9">
        <f t="shared" si="9"/>
        <v>-369.71789329827646</v>
      </c>
      <c r="W22" s="32">
        <f t="shared" si="21"/>
        <v>461.66666666666669</v>
      </c>
      <c r="X22" s="32">
        <f t="shared" si="27"/>
        <v>441.22222222222223</v>
      </c>
      <c r="Y22" s="35">
        <f t="shared" si="28"/>
        <v>454.53703703703701</v>
      </c>
      <c r="Z22" s="32">
        <f t="shared" si="29"/>
        <v>-13.314814814814781</v>
      </c>
      <c r="AA22" s="48">
        <f t="shared" si="30"/>
        <v>7.1296296296296759</v>
      </c>
      <c r="AB22" s="7"/>
      <c r="AC22" s="18">
        <f t="shared" si="1"/>
        <v>0.98800844202772575</v>
      </c>
      <c r="AD22" s="18">
        <f t="shared" si="22"/>
        <v>-8.25</v>
      </c>
      <c r="AG22" s="7"/>
    </row>
    <row r="23" spans="1:33">
      <c r="A23" s="24">
        <v>379625</v>
      </c>
      <c r="B23" s="25">
        <f t="shared" si="2"/>
        <v>-379.625</v>
      </c>
      <c r="C23" s="25">
        <f t="shared" si="4"/>
        <v>1.9870000000000232</v>
      </c>
      <c r="D23" s="26">
        <v>445</v>
      </c>
      <c r="F23" s="13" t="s">
        <v>80</v>
      </c>
      <c r="G23" s="9">
        <f t="shared" si="5"/>
        <v>-124.56198815607785</v>
      </c>
      <c r="H23" s="9">
        <f t="shared" si="6"/>
        <v>-123.78862567939682</v>
      </c>
      <c r="I23" s="32">
        <f t="shared" si="3"/>
        <v>613.71428571428567</v>
      </c>
      <c r="J23" s="32">
        <f t="shared" si="17"/>
        <v>618.99999999999989</v>
      </c>
      <c r="K23" s="35">
        <f t="shared" si="18"/>
        <v>604.75793650793651</v>
      </c>
      <c r="L23" s="32">
        <f t="shared" si="19"/>
        <v>14.24206349206338</v>
      </c>
      <c r="M23" s="48">
        <f t="shared" si="20"/>
        <v>8.9563492063491594</v>
      </c>
      <c r="N23" s="7"/>
      <c r="O23" s="18">
        <f t="shared" si="0"/>
        <v>0.68108240407515552</v>
      </c>
      <c r="P23" s="18">
        <f t="shared" si="15"/>
        <v>-2.82</v>
      </c>
      <c r="Q23" s="40"/>
      <c r="R23" s="18"/>
      <c r="S23" s="7"/>
      <c r="T23" s="13" t="s">
        <v>80</v>
      </c>
      <c r="U23" s="9">
        <f t="shared" si="8"/>
        <v>-367.39780586823338</v>
      </c>
      <c r="V23" s="9">
        <f t="shared" si="9"/>
        <v>-365.07771843819029</v>
      </c>
      <c r="W23" s="32">
        <f t="shared" si="21"/>
        <v>405</v>
      </c>
      <c r="X23" s="32">
        <f t="shared" si="27"/>
        <v>434.88888888888891</v>
      </c>
      <c r="Y23" s="35">
        <f t="shared" si="28"/>
        <v>441.12962962962962</v>
      </c>
      <c r="Z23" s="32">
        <f t="shared" si="29"/>
        <v>-6.240740740740705</v>
      </c>
      <c r="AA23" s="48">
        <f t="shared" si="30"/>
        <v>-36.129629629629619</v>
      </c>
      <c r="AB23" s="7"/>
      <c r="AC23" s="18">
        <f t="shared" si="1"/>
        <v>0.65761205625698249</v>
      </c>
      <c r="AD23" s="18">
        <f t="shared" si="22"/>
        <v>-8.25</v>
      </c>
      <c r="AG23" s="7"/>
    </row>
    <row r="24" spans="1:33">
      <c r="A24" s="24">
        <v>378183</v>
      </c>
      <c r="B24" s="25">
        <f t="shared" si="2"/>
        <v>-378.18299999999999</v>
      </c>
      <c r="C24" s="25">
        <f t="shared" si="4"/>
        <v>1.4420000000000073</v>
      </c>
      <c r="D24" s="26">
        <v>521</v>
      </c>
      <c r="F24" s="14">
        <f>COUNT(I2:I5000)</f>
        <v>100</v>
      </c>
      <c r="G24" s="9">
        <f t="shared" si="5"/>
        <v>-123.0152632027158</v>
      </c>
      <c r="H24" s="9">
        <f t="shared" si="6"/>
        <v>-122.24190072603477</v>
      </c>
      <c r="I24" s="32">
        <f t="shared" si="3"/>
        <v>599.14285714285711</v>
      </c>
      <c r="J24" s="32">
        <f t="shared" si="17"/>
        <v>602.95238095238085</v>
      </c>
      <c r="K24" s="35">
        <f t="shared" si="18"/>
        <v>605.45052910052902</v>
      </c>
      <c r="L24" s="32">
        <f t="shared" si="19"/>
        <v>-2.4981481481481751</v>
      </c>
      <c r="M24" s="48">
        <f t="shared" si="20"/>
        <v>-6.3076719576719142</v>
      </c>
      <c r="N24" s="7"/>
      <c r="O24" s="18">
        <f t="shared" si="0"/>
        <v>5.1085949345236692E-2</v>
      </c>
      <c r="P24" s="18">
        <f t="shared" si="15"/>
        <v>-2.82</v>
      </c>
      <c r="Q24" s="40"/>
      <c r="R24" s="18"/>
      <c r="S24" s="7"/>
      <c r="T24" s="14">
        <f>COUNT(W2:W5000)</f>
        <v>90</v>
      </c>
      <c r="U24" s="9">
        <f t="shared" si="8"/>
        <v>-362.7576310081472</v>
      </c>
      <c r="V24" s="9">
        <f t="shared" si="9"/>
        <v>-360.43754357810411</v>
      </c>
      <c r="W24" s="32">
        <f t="shared" si="21"/>
        <v>438</v>
      </c>
      <c r="X24" s="32">
        <f t="shared" si="27"/>
        <v>412.5</v>
      </c>
      <c r="Y24" s="35">
        <f t="shared" si="28"/>
        <v>427.24074074074076</v>
      </c>
      <c r="Z24" s="32">
        <f t="shared" si="29"/>
        <v>-14.740740740740762</v>
      </c>
      <c r="AA24" s="48">
        <f t="shared" si="30"/>
        <v>10.759259259259238</v>
      </c>
      <c r="AB24" s="7"/>
      <c r="AC24" s="18">
        <f t="shared" si="1"/>
        <v>1.9511680819688577E-2</v>
      </c>
      <c r="AD24" s="18">
        <f t="shared" si="22"/>
        <v>-8.25</v>
      </c>
      <c r="AG24" s="7"/>
    </row>
    <row r="25" spans="1:33">
      <c r="A25" s="24">
        <v>374567</v>
      </c>
      <c r="B25" s="25">
        <f t="shared" si="2"/>
        <v>-374.56700000000001</v>
      </c>
      <c r="C25" s="25">
        <f t="shared" si="4"/>
        <v>3.6159999999999854</v>
      </c>
      <c r="D25" s="26">
        <v>482</v>
      </c>
      <c r="F25" s="13" t="s">
        <v>81</v>
      </c>
      <c r="G25" s="9">
        <f t="shared" si="5"/>
        <v>-121.46853824935376</v>
      </c>
      <c r="H25" s="9">
        <f t="shared" si="6"/>
        <v>-120.69517577267273</v>
      </c>
      <c r="I25" s="32">
        <f t="shared" si="3"/>
        <v>596</v>
      </c>
      <c r="J25" s="32">
        <f t="shared" si="17"/>
        <v>590.54761904761904</v>
      </c>
      <c r="K25" s="35">
        <f t="shared" si="18"/>
        <v>586.81349206349205</v>
      </c>
      <c r="L25" s="32">
        <f t="shared" si="19"/>
        <v>3.7341269841269877</v>
      </c>
      <c r="M25" s="48">
        <f t="shared" si="20"/>
        <v>9.1865079365079509</v>
      </c>
      <c r="N25" s="7"/>
      <c r="O25" s="18">
        <f t="shared" si="0"/>
        <v>-0.60281418884039228</v>
      </c>
      <c r="P25" s="18">
        <f t="shared" si="15"/>
        <v>-2.82</v>
      </c>
      <c r="Q25" s="40"/>
      <c r="R25" s="18"/>
      <c r="S25" s="7"/>
      <c r="T25" s="12"/>
      <c r="U25" s="9">
        <f t="shared" si="8"/>
        <v>-358.11745614806102</v>
      </c>
      <c r="V25" s="9">
        <f t="shared" si="9"/>
        <v>-355.79736871801794</v>
      </c>
      <c r="W25" s="32">
        <f t="shared" si="21"/>
        <v>394.5</v>
      </c>
      <c r="X25" s="32">
        <f t="shared" si="27"/>
        <v>407.38888888888891</v>
      </c>
      <c r="Y25" s="35">
        <f t="shared" si="28"/>
        <v>414.09259259259261</v>
      </c>
      <c r="Z25" s="32">
        <f t="shared" si="29"/>
        <v>-6.7037037037036953</v>
      </c>
      <c r="AA25" s="48">
        <f t="shared" si="30"/>
        <v>-19.592592592592609</v>
      </c>
      <c r="AB25" s="7"/>
      <c r="AC25" s="18">
        <f t="shared" si="1"/>
        <v>-0.6277184269213264</v>
      </c>
      <c r="AD25" s="18">
        <f t="shared" si="22"/>
        <v>-8.25</v>
      </c>
      <c r="AG25" s="7"/>
    </row>
    <row r="26" spans="1:33">
      <c r="A26" s="24">
        <v>373007</v>
      </c>
      <c r="B26" s="25">
        <f t="shared" si="2"/>
        <v>-373.00700000000001</v>
      </c>
      <c r="C26" s="25">
        <f t="shared" si="4"/>
        <v>1.5600000000000023</v>
      </c>
      <c r="D26" s="26">
        <v>432</v>
      </c>
      <c r="F26" s="15">
        <f>COUNT(M2:M5000)</f>
        <v>90</v>
      </c>
      <c r="G26" s="9">
        <f t="shared" si="5"/>
        <v>-119.92181329599171</v>
      </c>
      <c r="H26" s="9">
        <f t="shared" si="6"/>
        <v>-119.14845081931068</v>
      </c>
      <c r="I26" s="32">
        <f t="shared" si="3"/>
        <v>576.5</v>
      </c>
      <c r="J26" s="32">
        <f t="shared" si="17"/>
        <v>579.69047619047615</v>
      </c>
      <c r="K26" s="35">
        <f t="shared" si="18"/>
        <v>567.23015873015868</v>
      </c>
      <c r="L26" s="32">
        <f t="shared" si="19"/>
        <v>12.460317460317469</v>
      </c>
      <c r="M26" s="48">
        <f t="shared" si="20"/>
        <v>9.2698412698413222</v>
      </c>
      <c r="N26" s="7"/>
      <c r="O26" s="18">
        <f t="shared" si="0"/>
        <v>-0.97465086853415961</v>
      </c>
      <c r="P26" s="18">
        <f t="shared" si="15"/>
        <v>-2.82</v>
      </c>
      <c r="Q26" s="40"/>
      <c r="R26" s="18"/>
      <c r="S26" s="7"/>
      <c r="T26" s="13" t="s">
        <v>81</v>
      </c>
      <c r="U26" s="9">
        <f t="shared" si="8"/>
        <v>-353.47728128797485</v>
      </c>
      <c r="V26" s="9">
        <f t="shared" si="9"/>
        <v>-351.15719385793176</v>
      </c>
      <c r="W26" s="32">
        <f t="shared" si="21"/>
        <v>389.66666666666669</v>
      </c>
      <c r="X26" s="32">
        <f t="shared" si="27"/>
        <v>393.38888888888891</v>
      </c>
      <c r="Y26" s="35">
        <f t="shared" si="28"/>
        <v>409.37037037037038</v>
      </c>
      <c r="Z26" s="32">
        <f t="shared" si="29"/>
        <v>-15.981481481481467</v>
      </c>
      <c r="AA26" s="48">
        <f t="shared" si="30"/>
        <v>-19.703703703703695</v>
      </c>
      <c r="AB26" s="7"/>
      <c r="AC26" s="18">
        <f t="shared" si="1"/>
        <v>-0.98123210639261316</v>
      </c>
      <c r="AD26" s="18">
        <f t="shared" si="22"/>
        <v>-8.25</v>
      </c>
      <c r="AE26" s="19"/>
      <c r="AF26" s="18"/>
      <c r="AG26" s="7"/>
    </row>
    <row r="27" spans="1:33">
      <c r="A27" s="24">
        <v>370919</v>
      </c>
      <c r="B27" s="25">
        <f t="shared" si="2"/>
        <v>-370.91899999999998</v>
      </c>
      <c r="C27" s="25">
        <f t="shared" si="4"/>
        <v>2.0880000000000223</v>
      </c>
      <c r="D27" s="26">
        <v>405</v>
      </c>
      <c r="G27" s="9">
        <f t="shared" si="5"/>
        <v>-118.37508834262967</v>
      </c>
      <c r="H27" s="9">
        <f t="shared" si="6"/>
        <v>-117.60172586594864</v>
      </c>
      <c r="I27" s="32">
        <f t="shared" si="3"/>
        <v>566.57142857142856</v>
      </c>
      <c r="J27" s="32">
        <f t="shared" si="17"/>
        <v>560.30158730158735</v>
      </c>
      <c r="K27" s="35">
        <f t="shared" si="18"/>
        <v>545.43650793650784</v>
      </c>
      <c r="L27" s="32">
        <f t="shared" si="19"/>
        <v>14.865079365079509</v>
      </c>
      <c r="M27" s="48">
        <f t="shared" si="20"/>
        <v>21.134920634920718</v>
      </c>
      <c r="N27" s="7"/>
      <c r="O27" s="18">
        <f t="shared" si="0"/>
        <v>-0.89043757480296015</v>
      </c>
      <c r="P27" s="18">
        <f t="shared" si="15"/>
        <v>-2.82</v>
      </c>
      <c r="Q27" s="40"/>
      <c r="R27" s="18"/>
      <c r="S27" s="7"/>
      <c r="T27" s="15">
        <f>COUNT(#REF!)</f>
        <v>0</v>
      </c>
      <c r="U27" s="9">
        <f t="shared" si="8"/>
        <v>-348.83710642788867</v>
      </c>
      <c r="V27" s="9">
        <f t="shared" si="9"/>
        <v>-346.51701899784558</v>
      </c>
      <c r="W27" s="32">
        <f t="shared" si="21"/>
        <v>396</v>
      </c>
      <c r="X27" s="32">
        <f t="shared" si="27"/>
        <v>402</v>
      </c>
      <c r="Y27" s="35">
        <f t="shared" si="28"/>
        <v>414.38518518518521</v>
      </c>
      <c r="Z27" s="32">
        <f t="shared" si="29"/>
        <v>-12.385185185185208</v>
      </c>
      <c r="AA27" s="48">
        <f t="shared" si="30"/>
        <v>-18.385185185185208</v>
      </c>
      <c r="AB27" s="7"/>
      <c r="AC27" s="18">
        <f t="shared" si="1"/>
        <v>-0.87561637810265147</v>
      </c>
      <c r="AD27" s="18">
        <f t="shared" si="22"/>
        <v>-8.25</v>
      </c>
      <c r="AE27" s="19"/>
      <c r="AF27" s="18"/>
      <c r="AG27" s="7"/>
    </row>
    <row r="28" spans="1:33">
      <c r="A28" s="24">
        <v>369552</v>
      </c>
      <c r="B28" s="25">
        <f t="shared" si="2"/>
        <v>-369.55200000000002</v>
      </c>
      <c r="C28" s="25">
        <f t="shared" si="4"/>
        <v>1.3669999999999618</v>
      </c>
      <c r="D28" s="26">
        <v>517</v>
      </c>
      <c r="F28" s="13" t="s">
        <v>85</v>
      </c>
      <c r="G28" s="9">
        <f t="shared" si="5"/>
        <v>-116.82836338926762</v>
      </c>
      <c r="H28" s="9">
        <f t="shared" si="6"/>
        <v>-116.05500091258659</v>
      </c>
      <c r="I28" s="32">
        <f t="shared" si="3"/>
        <v>537.83333333333337</v>
      </c>
      <c r="J28" s="32">
        <f t="shared" si="17"/>
        <v>534.02380952380952</v>
      </c>
      <c r="K28" s="35">
        <f t="shared" si="18"/>
        <v>528.13492063492072</v>
      </c>
      <c r="L28" s="32">
        <f t="shared" si="19"/>
        <v>5.8888888888888005</v>
      </c>
      <c r="M28" s="48">
        <f t="shared" si="20"/>
        <v>9.6984126984126533</v>
      </c>
      <c r="N28" s="7"/>
      <c r="O28" s="18">
        <f t="shared" si="0"/>
        <v>-0.38957864371013529</v>
      </c>
      <c r="P28" s="18">
        <f t="shared" si="15"/>
        <v>-2.82</v>
      </c>
      <c r="Q28" s="40"/>
      <c r="R28" s="18"/>
      <c r="S28" s="7"/>
      <c r="T28" s="11"/>
      <c r="U28" s="9">
        <f t="shared" si="8"/>
        <v>-344.19693156780249</v>
      </c>
      <c r="V28" s="9">
        <f t="shared" si="9"/>
        <v>-341.87684413775941</v>
      </c>
      <c r="W28" s="32">
        <f t="shared" si="21"/>
        <v>420.33333333333331</v>
      </c>
      <c r="X28" s="32">
        <f t="shared" si="27"/>
        <v>393.66666666666669</v>
      </c>
      <c r="Y28" s="35">
        <f t="shared" si="28"/>
        <v>441.10740740740744</v>
      </c>
      <c r="Z28" s="32">
        <f t="shared" si="29"/>
        <v>-47.44074074074075</v>
      </c>
      <c r="AA28" s="48">
        <f t="shared" si="30"/>
        <v>-20.774074074074122</v>
      </c>
      <c r="AB28" s="7"/>
      <c r="AC28" s="18">
        <f t="shared" si="1"/>
        <v>-0.36029001510638542</v>
      </c>
      <c r="AD28" s="18">
        <f t="shared" si="22"/>
        <v>-8.25</v>
      </c>
      <c r="AE28" s="19"/>
      <c r="AF28" s="18"/>
      <c r="AG28" s="7"/>
    </row>
    <row r="29" spans="1:33">
      <c r="A29" s="24">
        <v>368105</v>
      </c>
      <c r="B29" s="25">
        <f t="shared" si="2"/>
        <v>-368.10500000000002</v>
      </c>
      <c r="C29" s="25">
        <f t="shared" si="4"/>
        <v>1.4470000000000027</v>
      </c>
      <c r="D29" s="26">
        <v>463</v>
      </c>
      <c r="F29" s="30">
        <f>COUNTA(F30:F500)</f>
        <v>10</v>
      </c>
      <c r="G29" s="9">
        <f t="shared" si="5"/>
        <v>-115.28163843590558</v>
      </c>
      <c r="H29" s="9">
        <f t="shared" si="6"/>
        <v>-114.50827595922455</v>
      </c>
      <c r="I29" s="32">
        <f t="shared" si="3"/>
        <v>497.66666666666669</v>
      </c>
      <c r="J29" s="32">
        <f t="shared" si="17"/>
        <v>503</v>
      </c>
      <c r="K29" s="35">
        <f t="shared" si="18"/>
        <v>513.56349206349205</v>
      </c>
      <c r="L29" s="32">
        <f t="shared" si="19"/>
        <v>-10.563492063492049</v>
      </c>
      <c r="M29" s="48">
        <f t="shared" si="20"/>
        <v>-15.896825396825363</v>
      </c>
      <c r="N29" s="7"/>
      <c r="O29" s="18">
        <f t="shared" si="0"/>
        <v>0.29356846445900509</v>
      </c>
      <c r="P29" s="18">
        <f t="shared" si="15"/>
        <v>-2.82</v>
      </c>
      <c r="Q29" s="40"/>
      <c r="R29" s="18"/>
      <c r="S29" s="7"/>
      <c r="T29" s="11"/>
      <c r="U29" s="9">
        <f t="shared" si="8"/>
        <v>-339.55675670771632</v>
      </c>
      <c r="V29" s="9">
        <f t="shared" si="9"/>
        <v>-337.23666927767323</v>
      </c>
      <c r="W29" s="32">
        <f t="shared" si="21"/>
        <v>364.66666666666669</v>
      </c>
      <c r="X29" s="32">
        <f t="shared" si="27"/>
        <v>399.83333333333331</v>
      </c>
      <c r="Y29" s="35">
        <f t="shared" si="28"/>
        <v>462.47777777777782</v>
      </c>
      <c r="Z29" s="32">
        <f t="shared" si="29"/>
        <v>-62.644444444444503</v>
      </c>
      <c r="AA29" s="48">
        <f t="shared" si="30"/>
        <v>-97.811111111111131</v>
      </c>
      <c r="AB29" s="7"/>
      <c r="AC29" s="18">
        <f t="shared" si="1"/>
        <v>0.32362005013564926</v>
      </c>
      <c r="AD29" s="18">
        <f t="shared" si="22"/>
        <v>-8.25</v>
      </c>
      <c r="AE29" s="19"/>
      <c r="AF29" s="18"/>
      <c r="AG29" s="7"/>
    </row>
    <row r="30" spans="1:33">
      <c r="A30" s="24">
        <v>366191</v>
      </c>
      <c r="B30" s="25">
        <f t="shared" si="2"/>
        <v>-366.19099999999997</v>
      </c>
      <c r="C30" s="25">
        <f t="shared" si="4"/>
        <v>1.9140000000000441</v>
      </c>
      <c r="D30" s="26">
        <v>432</v>
      </c>
      <c r="F30" s="27"/>
      <c r="G30" s="9">
        <f t="shared" si="5"/>
        <v>-113.73491348254353</v>
      </c>
      <c r="H30" s="9">
        <f t="shared" si="6"/>
        <v>-112.9615510058625</v>
      </c>
      <c r="I30" s="32">
        <f t="shared" si="3"/>
        <v>473.5</v>
      </c>
      <c r="J30" s="32">
        <f t="shared" si="17"/>
        <v>473.0555555555556</v>
      </c>
      <c r="K30" s="35">
        <f t="shared" si="18"/>
        <v>496.67460317460313</v>
      </c>
      <c r="L30" s="32">
        <f t="shared" si="19"/>
        <v>-23.619047619047535</v>
      </c>
      <c r="M30" s="48">
        <f t="shared" si="20"/>
        <v>-23.174603174603135</v>
      </c>
      <c r="N30" s="7"/>
      <c r="O30" s="18">
        <f t="shared" si="0"/>
        <v>0.83935162545772357</v>
      </c>
      <c r="P30" s="18">
        <f t="shared" si="15"/>
        <v>-2.82</v>
      </c>
      <c r="Q30" s="40"/>
      <c r="R30" s="18"/>
      <c r="S30" s="7"/>
      <c r="T30" s="11"/>
      <c r="U30" s="9">
        <f t="shared" si="8"/>
        <v>-334.91658184763014</v>
      </c>
      <c r="V30" s="9">
        <f t="shared" si="9"/>
        <v>-332.59649441758705</v>
      </c>
      <c r="W30" s="32">
        <f t="shared" si="21"/>
        <v>414.5</v>
      </c>
      <c r="X30" s="32">
        <f t="shared" si="27"/>
        <v>428.65555555555557</v>
      </c>
      <c r="Y30" s="35">
        <f t="shared" si="28"/>
        <v>485.03333333333336</v>
      </c>
      <c r="Z30" s="32">
        <f t="shared" si="29"/>
        <v>-56.377777777777794</v>
      </c>
      <c r="AA30" s="48">
        <f t="shared" si="30"/>
        <v>-70.53333333333336</v>
      </c>
      <c r="AB30" s="7"/>
      <c r="AC30" s="18">
        <f t="shared" si="1"/>
        <v>0.85610469728298788</v>
      </c>
      <c r="AD30" s="18">
        <f t="shared" si="22"/>
        <v>-8.25</v>
      </c>
      <c r="AE30" s="19"/>
      <c r="AF30" s="18"/>
      <c r="AG30" s="7"/>
    </row>
    <row r="31" spans="1:33">
      <c r="A31" s="24">
        <v>364471</v>
      </c>
      <c r="B31" s="25">
        <f t="shared" si="2"/>
        <v>-364.471</v>
      </c>
      <c r="C31" s="25">
        <f t="shared" si="4"/>
        <v>1.7199999999999704</v>
      </c>
      <c r="D31" s="26">
        <v>397</v>
      </c>
      <c r="F31" s="32"/>
      <c r="G31" s="9">
        <f t="shared" si="5"/>
        <v>-112.18818852918149</v>
      </c>
      <c r="H31" s="9">
        <f t="shared" si="6"/>
        <v>-111.41482605250046</v>
      </c>
      <c r="I31" s="32">
        <f t="shared" si="3"/>
        <v>448</v>
      </c>
      <c r="J31" s="32">
        <f t="shared" si="17"/>
        <v>459.83333333333331</v>
      </c>
      <c r="K31" s="35">
        <f t="shared" si="18"/>
        <v>496.78571428571428</v>
      </c>
      <c r="L31" s="32">
        <f t="shared" si="19"/>
        <v>-36.952380952380963</v>
      </c>
      <c r="M31" s="48">
        <f t="shared" si="20"/>
        <v>-48.785714285714278</v>
      </c>
      <c r="N31" s="7"/>
      <c r="O31" s="18">
        <f t="shared" si="0"/>
        <v>0.99239283255053157</v>
      </c>
      <c r="P31" s="18">
        <f t="shared" si="15"/>
        <v>-2.82</v>
      </c>
      <c r="Q31" s="40"/>
      <c r="R31" s="18"/>
      <c r="S31" s="7"/>
      <c r="T31" s="10"/>
      <c r="U31" s="9">
        <f t="shared" si="8"/>
        <v>-330.27640698754396</v>
      </c>
      <c r="V31" s="9">
        <f t="shared" si="9"/>
        <v>-327.95631955750088</v>
      </c>
      <c r="W31" s="32">
        <f t="shared" si="21"/>
        <v>506.8</v>
      </c>
      <c r="X31" s="32">
        <f t="shared" si="27"/>
        <v>522.26666666666665</v>
      </c>
      <c r="Y31" s="35">
        <f t="shared" si="28"/>
        <v>496.34814814814814</v>
      </c>
      <c r="Z31" s="32">
        <f t="shared" si="29"/>
        <v>25.918518518518511</v>
      </c>
      <c r="AA31" s="48">
        <f t="shared" si="30"/>
        <v>10.45185185185187</v>
      </c>
      <c r="AB31" s="7"/>
      <c r="AC31" s="18">
        <f t="shared" si="1"/>
        <v>0.98800844202771809</v>
      </c>
      <c r="AD31" s="18">
        <f t="shared" si="22"/>
        <v>-8.25</v>
      </c>
      <c r="AE31" s="19"/>
      <c r="AF31" s="18"/>
      <c r="AG31" s="7"/>
    </row>
    <row r="32" spans="1:33">
      <c r="A32" s="24">
        <v>362814</v>
      </c>
      <c r="B32" s="25">
        <f t="shared" si="2"/>
        <v>-362.81400000000002</v>
      </c>
      <c r="C32" s="25">
        <f t="shared" si="4"/>
        <v>1.6569999999999823</v>
      </c>
      <c r="D32" s="26">
        <v>386</v>
      </c>
      <c r="F32" s="29" t="s">
        <v>85</v>
      </c>
      <c r="G32" s="9">
        <f t="shared" si="5"/>
        <v>-110.64146357581944</v>
      </c>
      <c r="H32" s="9">
        <f t="shared" si="6"/>
        <v>-109.86810109913841</v>
      </c>
      <c r="I32" s="32">
        <f>(I31+I33)/2</f>
        <v>458</v>
      </c>
      <c r="J32" s="32">
        <f t="shared" si="17"/>
        <v>458</v>
      </c>
      <c r="K32" s="35">
        <f t="shared" si="18"/>
        <v>495.94444444444446</v>
      </c>
      <c r="L32" s="32">
        <f t="shared" si="19"/>
        <v>-37.944444444444457</v>
      </c>
      <c r="M32" s="48">
        <f t="shared" si="20"/>
        <v>-37.944444444444457</v>
      </c>
      <c r="N32" s="7"/>
      <c r="O32" s="18">
        <f t="shared" si="0"/>
        <v>0.68108240407515053</v>
      </c>
      <c r="P32" s="18">
        <f t="shared" si="15"/>
        <v>-2.82</v>
      </c>
      <c r="Q32" s="40"/>
      <c r="R32" s="18"/>
      <c r="S32" s="7"/>
      <c r="T32" s="10"/>
      <c r="U32" s="9">
        <f t="shared" si="8"/>
        <v>-325.63623212745779</v>
      </c>
      <c r="V32" s="9">
        <f t="shared" si="9"/>
        <v>-323.3161446974147</v>
      </c>
      <c r="W32" s="32">
        <f t="shared" si="21"/>
        <v>645.5</v>
      </c>
      <c r="X32" s="32">
        <f t="shared" si="27"/>
        <v>594.21111111111111</v>
      </c>
      <c r="Y32" s="35">
        <f t="shared" si="28"/>
        <v>509.64444444444445</v>
      </c>
      <c r="Z32" s="32">
        <f t="shared" si="29"/>
        <v>84.566666666666663</v>
      </c>
      <c r="AA32" s="48">
        <f t="shared" si="30"/>
        <v>135.85555555555555</v>
      </c>
      <c r="AB32" s="7"/>
      <c r="AC32" s="18">
        <f t="shared" si="1"/>
        <v>0.65761205625695063</v>
      </c>
      <c r="AD32" s="18">
        <f t="shared" si="22"/>
        <v>-8.25</v>
      </c>
      <c r="AE32" s="19"/>
      <c r="AF32" s="18"/>
      <c r="AG32" s="7"/>
    </row>
    <row r="33" spans="1:33">
      <c r="A33" s="24">
        <v>361167</v>
      </c>
      <c r="B33" s="25">
        <f t="shared" si="2"/>
        <v>-361.16699999999997</v>
      </c>
      <c r="C33" s="25">
        <f t="shared" si="4"/>
        <v>1.6470000000000482</v>
      </c>
      <c r="D33" s="26">
        <v>422</v>
      </c>
      <c r="F33" s="6"/>
      <c r="G33" s="9">
        <f t="shared" si="5"/>
        <v>-109.0947386224574</v>
      </c>
      <c r="H33" s="9">
        <f t="shared" si="6"/>
        <v>-108.32137614577637</v>
      </c>
      <c r="I33" s="32">
        <f t="shared" si="3"/>
        <v>468</v>
      </c>
      <c r="J33" s="32">
        <f t="shared" si="17"/>
        <v>456.66666666666669</v>
      </c>
      <c r="K33" s="35">
        <f t="shared" si="18"/>
        <v>490.96296296296299</v>
      </c>
      <c r="L33" s="32">
        <f t="shared" si="19"/>
        <v>-34.296296296296305</v>
      </c>
      <c r="M33" s="48">
        <f t="shared" si="20"/>
        <v>-22.96296296296299</v>
      </c>
      <c r="N33" s="7"/>
      <c r="O33" s="18">
        <f t="shared" si="0"/>
        <v>5.1085949345236935E-2</v>
      </c>
      <c r="P33" s="18">
        <f t="shared" si="15"/>
        <v>-2.82</v>
      </c>
      <c r="Q33" s="40"/>
      <c r="R33" s="18"/>
      <c r="S33" s="7"/>
      <c r="T33" s="6"/>
      <c r="U33" s="9">
        <f t="shared" si="8"/>
        <v>-320.99605726737161</v>
      </c>
      <c r="V33" s="9">
        <f t="shared" si="9"/>
        <v>-318.67596983732852</v>
      </c>
      <c r="W33" s="32">
        <f t="shared" si="21"/>
        <v>630.33333333333337</v>
      </c>
      <c r="X33" s="32">
        <f t="shared" si="27"/>
        <v>624.44444444444446</v>
      </c>
      <c r="Y33" s="35">
        <f t="shared" si="28"/>
        <v>520.00740740740753</v>
      </c>
      <c r="Z33" s="32">
        <f t="shared" si="29"/>
        <v>104.43703703703693</v>
      </c>
      <c r="AA33" s="48">
        <f t="shared" si="30"/>
        <v>110.32592592592584</v>
      </c>
      <c r="AB33" s="7"/>
      <c r="AC33" s="18">
        <f t="shared" si="1"/>
        <v>1.9511680819639096E-2</v>
      </c>
      <c r="AD33" s="18">
        <f t="shared" si="22"/>
        <v>-8.25</v>
      </c>
      <c r="AE33" s="19"/>
      <c r="AF33" s="18"/>
      <c r="AG33" s="7"/>
    </row>
    <row r="34" spans="1:33">
      <c r="A34" s="24">
        <v>359682</v>
      </c>
      <c r="B34" s="25">
        <f t="shared" si="2"/>
        <v>-359.68200000000002</v>
      </c>
      <c r="C34" s="25">
        <f t="shared" si="4"/>
        <v>1.4849999999999568</v>
      </c>
      <c r="D34" s="26">
        <v>454</v>
      </c>
      <c r="F34" s="6"/>
      <c r="G34" s="9">
        <f t="shared" si="5"/>
        <v>-107.54801366909535</v>
      </c>
      <c r="H34" s="9">
        <f t="shared" si="6"/>
        <v>-106.77465119241432</v>
      </c>
      <c r="I34" s="32">
        <f t="shared" si="3"/>
        <v>444</v>
      </c>
      <c r="J34" s="32">
        <f t="shared" si="17"/>
        <v>496.5</v>
      </c>
      <c r="K34" s="35">
        <f t="shared" si="18"/>
        <v>491.27777777777777</v>
      </c>
      <c r="L34" s="32">
        <f t="shared" si="19"/>
        <v>5.2222222222222285</v>
      </c>
      <c r="M34" s="48">
        <f t="shared" si="20"/>
        <v>-47.277777777777771</v>
      </c>
      <c r="N34" s="7"/>
      <c r="O34" s="18">
        <f t="shared" ref="O34:O65" si="31" xml:space="preserve"> SIN((2*PI()*(H34+P34)/13.9205245802584) + 2.989911921)</f>
        <v>-0.60281418884039784</v>
      </c>
      <c r="P34" s="18">
        <f t="shared" si="15"/>
        <v>-2.82</v>
      </c>
      <c r="Q34" s="40"/>
      <c r="R34" s="18"/>
      <c r="S34" s="7"/>
      <c r="T34" s="6"/>
      <c r="U34" s="9">
        <f t="shared" si="8"/>
        <v>-316.35588240728543</v>
      </c>
      <c r="V34" s="9">
        <f t="shared" si="9"/>
        <v>-314.03579497724235</v>
      </c>
      <c r="W34" s="32">
        <f t="shared" si="21"/>
        <v>597.5</v>
      </c>
      <c r="X34" s="32">
        <f t="shared" si="27"/>
        <v>573.1111111111112</v>
      </c>
      <c r="Y34" s="35">
        <f t="shared" si="28"/>
        <v>530.07222222222219</v>
      </c>
      <c r="Z34" s="32">
        <f t="shared" si="29"/>
        <v>43.038888888889005</v>
      </c>
      <c r="AA34" s="48">
        <f t="shared" si="30"/>
        <v>67.427777777777806</v>
      </c>
      <c r="AB34" s="7"/>
      <c r="AC34" s="18">
        <f t="shared" ref="AC34:AC65" si="32" xml:space="preserve"> SIN((2*PI()*(V34+AD34)/41.7615737407753) + 2.043834879)</f>
        <v>-0.62771842692135937</v>
      </c>
      <c r="AD34" s="18">
        <f t="shared" si="22"/>
        <v>-8.25</v>
      </c>
      <c r="AE34" s="19"/>
      <c r="AF34" s="18"/>
      <c r="AG34" s="7"/>
    </row>
    <row r="35" spans="1:33">
      <c r="A35" s="24">
        <v>357728</v>
      </c>
      <c r="B35" s="25">
        <f t="shared" si="2"/>
        <v>-357.72800000000001</v>
      </c>
      <c r="C35" s="25">
        <f t="shared" si="4"/>
        <v>1.9540000000000077</v>
      </c>
      <c r="D35" s="26">
        <v>396</v>
      </c>
      <c r="F35" s="28"/>
      <c r="G35" s="9">
        <f t="shared" si="5"/>
        <v>-106.00128871573331</v>
      </c>
      <c r="H35" s="9">
        <f t="shared" si="6"/>
        <v>-105.22792623905228</v>
      </c>
      <c r="I35" s="32">
        <f t="shared" si="3"/>
        <v>577.5</v>
      </c>
      <c r="J35" s="32">
        <f t="shared" si="17"/>
        <v>526.83333333333337</v>
      </c>
      <c r="K35" s="35">
        <f t="shared" si="18"/>
        <v>491.55555555555554</v>
      </c>
      <c r="L35" s="32">
        <f t="shared" si="19"/>
        <v>35.277777777777828</v>
      </c>
      <c r="M35" s="48">
        <f t="shared" si="20"/>
        <v>85.944444444444457</v>
      </c>
      <c r="N35" s="7"/>
      <c r="O35" s="18">
        <f t="shared" si="31"/>
        <v>-0.9746508685341595</v>
      </c>
      <c r="P35" s="18">
        <f t="shared" si="15"/>
        <v>-2.82</v>
      </c>
      <c r="Q35" s="40"/>
      <c r="R35" s="18"/>
      <c r="S35" s="7"/>
      <c r="T35" s="6"/>
      <c r="U35" s="9">
        <f t="shared" si="8"/>
        <v>-311.71570754719926</v>
      </c>
      <c r="V35" s="9">
        <f t="shared" si="9"/>
        <v>-309.39562011715617</v>
      </c>
      <c r="W35" s="32">
        <f t="shared" si="21"/>
        <v>491.5</v>
      </c>
      <c r="X35" s="32">
        <f t="shared" si="27"/>
        <v>534.8888888888888</v>
      </c>
      <c r="Y35" s="35">
        <f t="shared" si="28"/>
        <v>533.8685185185185</v>
      </c>
      <c r="Z35" s="32">
        <f t="shared" si="29"/>
        <v>1.0203703703703013</v>
      </c>
      <c r="AA35" s="48">
        <f t="shared" si="30"/>
        <v>-42.368518518518499</v>
      </c>
      <c r="AB35" s="7"/>
      <c r="AC35" s="18">
        <f t="shared" si="32"/>
        <v>-0.98123210639262004</v>
      </c>
      <c r="AD35" s="18">
        <f t="shared" si="22"/>
        <v>-8.25</v>
      </c>
      <c r="AE35" s="19"/>
      <c r="AF35" s="18"/>
      <c r="AG35" s="7"/>
    </row>
    <row r="36" spans="1:33">
      <c r="A36" s="24">
        <v>356838</v>
      </c>
      <c r="B36" s="25">
        <f t="shared" si="2"/>
        <v>-356.83800000000002</v>
      </c>
      <c r="C36" s="25">
        <f t="shared" si="4"/>
        <v>0.88999999999998636</v>
      </c>
      <c r="D36" s="26">
        <v>399</v>
      </c>
      <c r="G36" s="9">
        <f t="shared" si="5"/>
        <v>-104.45456376237127</v>
      </c>
      <c r="H36" s="9">
        <f t="shared" si="6"/>
        <v>-103.68120128569024</v>
      </c>
      <c r="I36" s="32">
        <f t="shared" si="3"/>
        <v>559</v>
      </c>
      <c r="J36" s="32">
        <f t="shared" si="17"/>
        <v>543.16666666666663</v>
      </c>
      <c r="K36" s="35">
        <f t="shared" si="18"/>
        <v>487</v>
      </c>
      <c r="L36" s="32">
        <f t="shared" si="19"/>
        <v>56.166666666666629</v>
      </c>
      <c r="M36" s="48">
        <f t="shared" si="20"/>
        <v>72</v>
      </c>
      <c r="N36" s="7"/>
      <c r="O36" s="18">
        <f t="shared" si="31"/>
        <v>-0.89043757480295704</v>
      </c>
      <c r="P36" s="18">
        <f t="shared" si="15"/>
        <v>-2.82</v>
      </c>
      <c r="Q36" s="40"/>
      <c r="R36" s="18"/>
      <c r="S36" s="7"/>
      <c r="T36" s="6"/>
      <c r="U36" s="9">
        <f t="shared" si="8"/>
        <v>-307.07553268711308</v>
      </c>
      <c r="V36" s="9">
        <f t="shared" si="9"/>
        <v>-304.75544525706999</v>
      </c>
      <c r="W36" s="32">
        <f t="shared" si="21"/>
        <v>515.66666666666663</v>
      </c>
      <c r="X36" s="32">
        <f t="shared" si="27"/>
        <v>506.92222222222222</v>
      </c>
      <c r="Y36" s="35">
        <f t="shared" si="28"/>
        <v>531.55740740740737</v>
      </c>
      <c r="Z36" s="32">
        <f t="shared" si="29"/>
        <v>-24.635185185185151</v>
      </c>
      <c r="AA36" s="48">
        <f t="shared" si="30"/>
        <v>-15.890740740740739</v>
      </c>
      <c r="AB36" s="7"/>
      <c r="AC36" s="18">
        <f t="shared" si="32"/>
        <v>-0.87561637810263104</v>
      </c>
      <c r="AD36" s="18">
        <f t="shared" si="22"/>
        <v>-8.25</v>
      </c>
      <c r="AE36" s="19"/>
      <c r="AF36" s="18"/>
      <c r="AG36" s="7"/>
    </row>
    <row r="37" spans="1:33">
      <c r="A37" s="24">
        <v>356202</v>
      </c>
      <c r="B37" s="25">
        <f t="shared" si="2"/>
        <v>-356.202</v>
      </c>
      <c r="C37" s="25">
        <f t="shared" si="4"/>
        <v>0.6360000000000241</v>
      </c>
      <c r="D37" s="26">
        <v>399</v>
      </c>
      <c r="G37" s="9">
        <f t="shared" si="5"/>
        <v>-102.90783880900922</v>
      </c>
      <c r="H37" s="9">
        <f t="shared" si="6"/>
        <v>-102.13447633232819</v>
      </c>
      <c r="I37" s="32">
        <f t="shared" si="3"/>
        <v>493</v>
      </c>
      <c r="J37" s="32">
        <f t="shared" si="17"/>
        <v>517.5</v>
      </c>
      <c r="K37" s="35">
        <f t="shared" si="18"/>
        <v>481.22222222222223</v>
      </c>
      <c r="L37" s="32">
        <f t="shared" si="19"/>
        <v>36.277777777777771</v>
      </c>
      <c r="M37" s="48">
        <f t="shared" si="20"/>
        <v>11.777777777777771</v>
      </c>
      <c r="N37" s="7"/>
      <c r="O37" s="18">
        <f t="shared" si="31"/>
        <v>-0.38957864371013551</v>
      </c>
      <c r="P37" s="18">
        <f t="shared" si="15"/>
        <v>-2.82</v>
      </c>
      <c r="Q37" s="40"/>
      <c r="R37" s="18"/>
      <c r="S37" s="7"/>
      <c r="T37" s="6"/>
      <c r="U37" s="9">
        <f t="shared" si="8"/>
        <v>-302.43535782702691</v>
      </c>
      <c r="V37" s="9">
        <f t="shared" si="9"/>
        <v>-300.11527039698382</v>
      </c>
      <c r="W37" s="32">
        <f t="shared" si="21"/>
        <v>513.6</v>
      </c>
      <c r="X37" s="32">
        <f t="shared" si="27"/>
        <v>494.8388888888889</v>
      </c>
      <c r="Y37" s="35">
        <f t="shared" si="28"/>
        <v>511.72407407407405</v>
      </c>
      <c r="Z37" s="32">
        <f t="shared" si="29"/>
        <v>-16.885185185185151</v>
      </c>
      <c r="AA37" s="48">
        <f t="shared" si="30"/>
        <v>1.8759259259259693</v>
      </c>
      <c r="AB37" s="7"/>
      <c r="AC37" s="18">
        <f t="shared" si="32"/>
        <v>-0.36029001510634584</v>
      </c>
      <c r="AD37" s="18">
        <f t="shared" si="22"/>
        <v>-8.25</v>
      </c>
      <c r="AE37" s="19"/>
      <c r="AF37" s="18"/>
      <c r="AG37" s="7"/>
    </row>
    <row r="38" spans="1:33">
      <c r="A38" s="24">
        <v>354326</v>
      </c>
      <c r="B38" s="25">
        <f t="shared" si="2"/>
        <v>-354.32600000000002</v>
      </c>
      <c r="C38" s="25">
        <f t="shared" si="4"/>
        <v>1.8759999999999764</v>
      </c>
      <c r="D38" s="26">
        <v>384</v>
      </c>
      <c r="G38" s="9">
        <f t="shared" si="5"/>
        <v>-101.36111385564718</v>
      </c>
      <c r="H38" s="9">
        <f t="shared" si="6"/>
        <v>-100.58775137896615</v>
      </c>
      <c r="I38" s="32">
        <f t="shared" si="3"/>
        <v>500.5</v>
      </c>
      <c r="J38" s="32">
        <f t="shared" si="17"/>
        <v>489.83333333333331</v>
      </c>
      <c r="K38" s="35">
        <f t="shared" si="18"/>
        <v>478.44444444444446</v>
      </c>
      <c r="L38" s="32">
        <f t="shared" si="19"/>
        <v>11.388888888888857</v>
      </c>
      <c r="M38" s="48">
        <f t="shared" si="20"/>
        <v>22.055555555555543</v>
      </c>
      <c r="N38" s="7"/>
      <c r="O38" s="18">
        <f t="shared" si="31"/>
        <v>0.29356846445901164</v>
      </c>
      <c r="P38" s="18">
        <f t="shared" si="15"/>
        <v>-2.82</v>
      </c>
      <c r="Q38" s="40"/>
      <c r="R38" s="18"/>
      <c r="S38" s="7"/>
      <c r="T38" s="6"/>
      <c r="U38" s="9">
        <f t="shared" si="8"/>
        <v>-297.79518296694073</v>
      </c>
      <c r="V38" s="9">
        <f t="shared" si="9"/>
        <v>-295.47509553689764</v>
      </c>
      <c r="W38" s="32">
        <f t="shared" si="21"/>
        <v>455.25</v>
      </c>
      <c r="X38" s="32">
        <f t="shared" si="27"/>
        <v>472.50555555555553</v>
      </c>
      <c r="Y38" s="35">
        <f t="shared" si="28"/>
        <v>496.05740740740737</v>
      </c>
      <c r="Z38" s="32">
        <f t="shared" si="29"/>
        <v>-23.551851851851836</v>
      </c>
      <c r="AA38" s="48">
        <f t="shared" si="30"/>
        <v>-40.807407407407368</v>
      </c>
      <c r="AB38" s="7"/>
      <c r="AC38" s="18">
        <f t="shared" si="32"/>
        <v>0.32362005013569611</v>
      </c>
      <c r="AD38" s="18">
        <f t="shared" si="22"/>
        <v>-8.25</v>
      </c>
      <c r="AE38" s="19"/>
      <c r="AF38" s="18"/>
      <c r="AG38" s="7"/>
    </row>
    <row r="39" spans="1:33">
      <c r="A39" s="24">
        <v>352406</v>
      </c>
      <c r="B39" s="25">
        <f t="shared" si="2"/>
        <v>-352.40600000000001</v>
      </c>
      <c r="C39" s="25">
        <f t="shared" si="4"/>
        <v>1.9200000000000159</v>
      </c>
      <c r="D39" s="26">
        <v>392</v>
      </c>
      <c r="G39" s="9">
        <f t="shared" si="5"/>
        <v>-99.814388902285131</v>
      </c>
      <c r="H39" s="9">
        <f t="shared" si="6"/>
        <v>-99.041026425604102</v>
      </c>
      <c r="I39" s="32">
        <f t="shared" si="3"/>
        <v>476</v>
      </c>
      <c r="J39" s="32">
        <f t="shared" si="17"/>
        <v>461.16666666666669</v>
      </c>
      <c r="K39" s="35">
        <f t="shared" si="18"/>
        <v>478.94444444444446</v>
      </c>
      <c r="L39" s="32">
        <f t="shared" si="19"/>
        <v>-17.777777777777771</v>
      </c>
      <c r="M39" s="48">
        <f t="shared" si="20"/>
        <v>-2.9444444444444571</v>
      </c>
      <c r="N39" s="7"/>
      <c r="O39" s="18">
        <f t="shared" si="31"/>
        <v>0.83935162545771957</v>
      </c>
      <c r="P39" s="18">
        <f t="shared" si="15"/>
        <v>-2.82</v>
      </c>
      <c r="Q39" s="40"/>
      <c r="R39" s="18"/>
      <c r="S39" s="7"/>
      <c r="T39" s="6"/>
      <c r="U39" s="9">
        <f t="shared" si="8"/>
        <v>-293.15500810685455</v>
      </c>
      <c r="V39" s="9">
        <f t="shared" si="9"/>
        <v>-290.83492067681146</v>
      </c>
      <c r="W39" s="32">
        <f t="shared" si="21"/>
        <v>448.66666666666669</v>
      </c>
      <c r="X39" s="32">
        <f t="shared" si="27"/>
        <v>463.3055555555556</v>
      </c>
      <c r="Y39" s="35">
        <f t="shared" si="28"/>
        <v>483.89074074074074</v>
      </c>
      <c r="Z39" s="32">
        <f t="shared" si="29"/>
        <v>-20.585185185185139</v>
      </c>
      <c r="AA39" s="48">
        <f t="shared" si="30"/>
        <v>-35.224074074074053</v>
      </c>
      <c r="AB39" s="7"/>
      <c r="AC39" s="18">
        <f t="shared" si="32"/>
        <v>0.85610469728300975</v>
      </c>
      <c r="AD39" s="18">
        <f t="shared" si="22"/>
        <v>-8.25</v>
      </c>
      <c r="AE39" s="19"/>
      <c r="AF39" s="18"/>
      <c r="AG39" s="7"/>
    </row>
    <row r="40" spans="1:33">
      <c r="A40" s="24">
        <v>350759</v>
      </c>
      <c r="B40" s="25">
        <f t="shared" si="2"/>
        <v>-350.75900000000001</v>
      </c>
      <c r="C40" s="25">
        <f t="shared" si="4"/>
        <v>1.6469999999999914</v>
      </c>
      <c r="D40" s="26">
        <v>386</v>
      </c>
      <c r="G40" s="9">
        <f t="shared" si="5"/>
        <v>-98.267663948923087</v>
      </c>
      <c r="H40" s="9">
        <f t="shared" si="6"/>
        <v>-97.494301472242057</v>
      </c>
      <c r="I40" s="32">
        <f t="shared" si="3"/>
        <v>407</v>
      </c>
      <c r="J40" s="32">
        <f t="shared" si="17"/>
        <v>429.66666666666669</v>
      </c>
      <c r="K40" s="35">
        <f t="shared" si="18"/>
        <v>465.22222222222223</v>
      </c>
      <c r="L40" s="32">
        <f t="shared" si="19"/>
        <v>-35.555555555555543</v>
      </c>
      <c r="M40" s="48">
        <f t="shared" si="20"/>
        <v>-58.222222222222229</v>
      </c>
      <c r="N40" s="7"/>
      <c r="O40" s="18">
        <f t="shared" si="31"/>
        <v>0.99239283255053079</v>
      </c>
      <c r="P40" s="18">
        <f t="shared" si="15"/>
        <v>-2.82</v>
      </c>
      <c r="Q40" s="40"/>
      <c r="R40" s="18"/>
      <c r="S40" s="7"/>
      <c r="T40" s="6"/>
      <c r="U40" s="9">
        <f t="shared" si="8"/>
        <v>-288.51483324676838</v>
      </c>
      <c r="V40" s="9">
        <f t="shared" si="9"/>
        <v>-286.19474581672529</v>
      </c>
      <c r="W40" s="32">
        <f t="shared" si="21"/>
        <v>486</v>
      </c>
      <c r="X40" s="32">
        <f t="shared" si="27"/>
        <v>467.22222222222223</v>
      </c>
      <c r="Y40" s="35">
        <f t="shared" si="28"/>
        <v>477.61296296296291</v>
      </c>
      <c r="Z40" s="32">
        <f t="shared" si="29"/>
        <v>-10.390740740740682</v>
      </c>
      <c r="AA40" s="48">
        <f t="shared" si="30"/>
        <v>8.3870370370370892</v>
      </c>
      <c r="AB40" s="7"/>
      <c r="AC40" s="18">
        <f t="shared" si="32"/>
        <v>0.98800844202771265</v>
      </c>
      <c r="AD40" s="18">
        <f t="shared" si="22"/>
        <v>-8.25</v>
      </c>
      <c r="AE40" s="19"/>
      <c r="AF40" s="18"/>
      <c r="AG40" s="7"/>
    </row>
    <row r="41" spans="1:33">
      <c r="A41" s="24">
        <v>349160</v>
      </c>
      <c r="B41" s="25">
        <f t="shared" si="2"/>
        <v>-349.16</v>
      </c>
      <c r="C41" s="25">
        <f t="shared" si="4"/>
        <v>1.5989999999999895</v>
      </c>
      <c r="D41" s="26">
        <v>391</v>
      </c>
      <c r="G41" s="9">
        <f t="shared" si="5"/>
        <v>-96.720938995561042</v>
      </c>
      <c r="H41" s="9">
        <f t="shared" si="6"/>
        <v>-95.947576518880012</v>
      </c>
      <c r="I41" s="32">
        <f t="shared" si="3"/>
        <v>406</v>
      </c>
      <c r="J41" s="32">
        <f t="shared" si="17"/>
        <v>418.66666666666669</v>
      </c>
      <c r="K41" s="35">
        <f t="shared" si="18"/>
        <v>449.44444444444446</v>
      </c>
      <c r="L41" s="32">
        <f t="shared" si="19"/>
        <v>-30.777777777777771</v>
      </c>
      <c r="M41" s="48">
        <f t="shared" si="20"/>
        <v>-43.444444444444457</v>
      </c>
      <c r="N41" s="7"/>
      <c r="O41" s="18">
        <f t="shared" si="31"/>
        <v>0.68108240407515075</v>
      </c>
      <c r="P41" s="18">
        <f t="shared" si="15"/>
        <v>-2.82</v>
      </c>
      <c r="Q41" s="40"/>
      <c r="R41" s="18"/>
      <c r="S41" s="7"/>
      <c r="T41" s="6"/>
      <c r="U41" s="9">
        <f t="shared" si="8"/>
        <v>-283.8746583866822</v>
      </c>
      <c r="V41" s="9">
        <f t="shared" si="9"/>
        <v>-281.55457095663911</v>
      </c>
      <c r="W41" s="32">
        <f t="shared" si="21"/>
        <v>467</v>
      </c>
      <c r="X41" s="32">
        <f t="shared" si="27"/>
        <v>480.77777777777777</v>
      </c>
      <c r="Y41" s="35">
        <f t="shared" si="28"/>
        <v>469.87222222222226</v>
      </c>
      <c r="Z41" s="32">
        <f t="shared" si="29"/>
        <v>10.905555555555509</v>
      </c>
      <c r="AA41" s="48">
        <f t="shared" si="30"/>
        <v>-2.8722222222222626</v>
      </c>
      <c r="AB41" s="7"/>
      <c r="AC41" s="18">
        <f t="shared" si="32"/>
        <v>0.65761205625691865</v>
      </c>
      <c r="AD41" s="18">
        <f t="shared" si="22"/>
        <v>-8.25</v>
      </c>
      <c r="AE41" s="19"/>
      <c r="AF41" s="18"/>
      <c r="AG41" s="7"/>
    </row>
    <row r="42" spans="1:33">
      <c r="A42" s="24">
        <v>347604</v>
      </c>
      <c r="B42" s="25">
        <f t="shared" si="2"/>
        <v>-347.60399999999998</v>
      </c>
      <c r="C42" s="25">
        <f t="shared" si="4"/>
        <v>1.55600000000004</v>
      </c>
      <c r="D42" s="26">
        <v>398</v>
      </c>
      <c r="G42" s="9">
        <f t="shared" si="5"/>
        <v>-95.174214042198997</v>
      </c>
      <c r="H42" s="9">
        <f t="shared" si="6"/>
        <v>-94.400851565517968</v>
      </c>
      <c r="I42" s="32">
        <f t="shared" si="3"/>
        <v>443</v>
      </c>
      <c r="J42" s="32">
        <f t="shared" si="17"/>
        <v>432.5</v>
      </c>
      <c r="K42" s="35">
        <f t="shared" si="18"/>
        <v>441.88888888888891</v>
      </c>
      <c r="L42" s="32">
        <f t="shared" si="19"/>
        <v>-9.3888888888889142</v>
      </c>
      <c r="M42" s="48">
        <f t="shared" si="20"/>
        <v>1.1111111111110858</v>
      </c>
      <c r="N42" s="7"/>
      <c r="O42" s="18">
        <f t="shared" si="31"/>
        <v>5.1085949345244276E-2</v>
      </c>
      <c r="P42" s="18">
        <f t="shared" si="15"/>
        <v>-2.82</v>
      </c>
      <c r="Q42" s="40"/>
      <c r="R42" s="18"/>
      <c r="S42" s="7"/>
      <c r="T42" s="6"/>
      <c r="U42" s="9">
        <f t="shared" si="8"/>
        <v>-279.23448352659602</v>
      </c>
      <c r="V42" s="9">
        <f t="shared" si="9"/>
        <v>-276.91439609655293</v>
      </c>
      <c r="W42" s="32">
        <f t="shared" si="21"/>
        <v>489.33333333333331</v>
      </c>
      <c r="X42" s="32">
        <f t="shared" si="27"/>
        <v>481.4444444444444</v>
      </c>
      <c r="Y42" s="35">
        <f t="shared" si="28"/>
        <v>459.52777777777777</v>
      </c>
      <c r="Z42" s="32">
        <f t="shared" si="29"/>
        <v>21.916666666666629</v>
      </c>
      <c r="AA42" s="48">
        <f t="shared" si="30"/>
        <v>29.805555555555543</v>
      </c>
      <c r="AB42" s="7"/>
      <c r="AC42" s="18">
        <f t="shared" si="32"/>
        <v>1.9511680819596717E-2</v>
      </c>
      <c r="AD42" s="18">
        <f t="shared" si="22"/>
        <v>-8.25</v>
      </c>
      <c r="AE42" s="19"/>
      <c r="AF42" s="18"/>
      <c r="AG42" s="7"/>
    </row>
    <row r="43" spans="1:33">
      <c r="A43" s="24">
        <v>346095</v>
      </c>
      <c r="B43" s="25">
        <f t="shared" si="2"/>
        <v>-346.09500000000003</v>
      </c>
      <c r="C43" s="25">
        <f t="shared" si="4"/>
        <v>1.5089999999999577</v>
      </c>
      <c r="D43" s="26">
        <v>384</v>
      </c>
      <c r="F43" s="29" t="s">
        <v>85</v>
      </c>
      <c r="G43" s="9">
        <f t="shared" si="5"/>
        <v>-93.627489088836953</v>
      </c>
      <c r="H43" s="9">
        <f t="shared" si="6"/>
        <v>-92.854126612155923</v>
      </c>
      <c r="I43" s="32">
        <f>(I42+I44)/2</f>
        <v>448.5</v>
      </c>
      <c r="J43" s="32">
        <f t="shared" si="17"/>
        <v>448.5</v>
      </c>
      <c r="K43" s="35">
        <f t="shared" si="18"/>
        <v>445.05555555555554</v>
      </c>
      <c r="L43" s="32">
        <f t="shared" si="19"/>
        <v>3.4444444444444571</v>
      </c>
      <c r="M43" s="48">
        <f t="shared" si="20"/>
        <v>3.4444444444444571</v>
      </c>
      <c r="N43" s="7"/>
      <c r="O43" s="18">
        <f t="shared" si="31"/>
        <v>-0.60281418884039761</v>
      </c>
      <c r="P43" s="18">
        <f t="shared" si="15"/>
        <v>-2.82</v>
      </c>
      <c r="Q43" s="40"/>
      <c r="R43" s="18"/>
      <c r="S43" s="7"/>
      <c r="T43" s="6"/>
      <c r="U43" s="9">
        <f t="shared" si="8"/>
        <v>-274.59430866650985</v>
      </c>
      <c r="V43" s="9">
        <f t="shared" si="9"/>
        <v>-272.27422123646676</v>
      </c>
      <c r="W43" s="32">
        <f t="shared" si="21"/>
        <v>488</v>
      </c>
      <c r="X43" s="32">
        <f t="shared" si="27"/>
        <v>470.77777777777777</v>
      </c>
      <c r="Y43" s="35">
        <f t="shared" si="28"/>
        <v>458.4111111111111</v>
      </c>
      <c r="Z43" s="32">
        <f t="shared" si="29"/>
        <v>12.366666666666674</v>
      </c>
      <c r="AA43" s="48">
        <f t="shared" si="30"/>
        <v>29.588888888888903</v>
      </c>
      <c r="AB43" s="7"/>
      <c r="AC43" s="18">
        <f t="shared" si="32"/>
        <v>-0.62771842692139246</v>
      </c>
      <c r="AD43" s="18">
        <f t="shared" si="22"/>
        <v>-8.25</v>
      </c>
      <c r="AE43" s="19"/>
      <c r="AF43" s="18"/>
      <c r="AG43" s="7"/>
    </row>
    <row r="44" spans="1:33">
      <c r="A44" s="24">
        <v>344729</v>
      </c>
      <c r="B44" s="25">
        <f t="shared" si="2"/>
        <v>-344.72899999999998</v>
      </c>
      <c r="C44" s="25">
        <f t="shared" si="4"/>
        <v>1.3660000000000423</v>
      </c>
      <c r="D44" s="26">
        <v>406</v>
      </c>
      <c r="G44" s="9">
        <f t="shared" si="5"/>
        <v>-92.080764135474908</v>
      </c>
      <c r="H44" s="9">
        <f t="shared" si="6"/>
        <v>-91.307401658793879</v>
      </c>
      <c r="I44" s="32">
        <f t="shared" si="3"/>
        <v>454</v>
      </c>
      <c r="J44" s="32">
        <f t="shared" si="17"/>
        <v>439.83333333333331</v>
      </c>
      <c r="K44" s="35">
        <f t="shared" si="18"/>
        <v>458.16666666666669</v>
      </c>
      <c r="L44" s="32">
        <f t="shared" si="19"/>
        <v>-18.333333333333371</v>
      </c>
      <c r="M44" s="48">
        <f t="shared" si="20"/>
        <v>-4.1666666666666856</v>
      </c>
      <c r="N44" s="7"/>
      <c r="O44" s="18">
        <f t="shared" si="31"/>
        <v>-0.9746508685341595</v>
      </c>
      <c r="P44" s="18">
        <f t="shared" si="15"/>
        <v>-2.82</v>
      </c>
      <c r="Q44" s="40"/>
      <c r="R44" s="18"/>
      <c r="S44" s="7"/>
      <c r="T44" s="6"/>
      <c r="U44" s="9">
        <f t="shared" si="8"/>
        <v>-269.95413380642367</v>
      </c>
      <c r="V44" s="9">
        <f t="shared" si="9"/>
        <v>-267.63404637638058</v>
      </c>
      <c r="W44" s="32">
        <f t="shared" ref="W44:W75" si="33">AVERAGEIFS(Methane,KyrBP,"&gt;"&amp;U44,KyrBP,"&lt;="&amp;U45)</f>
        <v>435</v>
      </c>
      <c r="X44" s="32">
        <f t="shared" si="27"/>
        <v>456.33333333333331</v>
      </c>
      <c r="Y44" s="35">
        <f t="shared" si="28"/>
        <v>457.49259259259247</v>
      </c>
      <c r="Z44" s="32">
        <f t="shared" si="29"/>
        <v>-1.1592592592591586</v>
      </c>
      <c r="AA44" s="48">
        <f t="shared" si="30"/>
        <v>-22.492592592592473</v>
      </c>
      <c r="AB44" s="7"/>
      <c r="AC44" s="18">
        <f t="shared" si="32"/>
        <v>-0.98123210639262815</v>
      </c>
      <c r="AD44" s="18">
        <f t="shared" si="22"/>
        <v>-8.25</v>
      </c>
      <c r="AE44" s="19"/>
      <c r="AF44" s="18"/>
      <c r="AG44" s="7"/>
    </row>
    <row r="45" spans="1:33">
      <c r="A45" s="24">
        <v>342993</v>
      </c>
      <c r="B45" s="25">
        <f t="shared" si="2"/>
        <v>-342.99299999999999</v>
      </c>
      <c r="C45" s="25">
        <f t="shared" si="4"/>
        <v>1.73599999999999</v>
      </c>
      <c r="D45" s="26">
        <v>442</v>
      </c>
      <c r="G45" s="9">
        <f t="shared" si="5"/>
        <v>-90.534039182112863</v>
      </c>
      <c r="H45" s="9">
        <f t="shared" si="6"/>
        <v>-89.760676705431834</v>
      </c>
      <c r="I45" s="32">
        <f t="shared" si="3"/>
        <v>417</v>
      </c>
      <c r="J45" s="32">
        <f t="shared" si="17"/>
        <v>432</v>
      </c>
      <c r="K45" s="35">
        <f t="shared" si="18"/>
        <v>473.5</v>
      </c>
      <c r="L45" s="32">
        <f t="shared" si="19"/>
        <v>-41.5</v>
      </c>
      <c r="M45" s="48">
        <f t="shared" si="20"/>
        <v>-56.5</v>
      </c>
      <c r="N45" s="7"/>
      <c r="O45" s="18">
        <f t="shared" si="31"/>
        <v>-0.89043757480296037</v>
      </c>
      <c r="P45" s="18">
        <f t="shared" si="15"/>
        <v>-2.82</v>
      </c>
      <c r="Q45" s="40"/>
      <c r="R45" s="18"/>
      <c r="S45" s="7"/>
      <c r="T45" s="6"/>
      <c r="U45" s="9">
        <f t="shared" si="8"/>
        <v>-265.31395894633749</v>
      </c>
      <c r="V45" s="9">
        <f t="shared" si="9"/>
        <v>-262.9938715162944</v>
      </c>
      <c r="W45" s="32">
        <f t="shared" si="33"/>
        <v>446</v>
      </c>
      <c r="X45" s="32">
        <f t="shared" si="27"/>
        <v>433.83333333333331</v>
      </c>
      <c r="Y45" s="35">
        <f t="shared" si="28"/>
        <v>448.49259259259253</v>
      </c>
      <c r="Z45" s="32">
        <f t="shared" si="29"/>
        <v>-14.659259259259215</v>
      </c>
      <c r="AA45" s="48">
        <f t="shared" si="30"/>
        <v>-2.4925925925925299</v>
      </c>
      <c r="AB45" s="7"/>
      <c r="AC45" s="18">
        <f t="shared" si="32"/>
        <v>-0.87561637810260706</v>
      </c>
      <c r="AD45" s="18">
        <f t="shared" si="22"/>
        <v>-8.25</v>
      </c>
      <c r="AE45" s="19"/>
      <c r="AF45" s="18"/>
      <c r="AG45" s="7"/>
    </row>
    <row r="46" spans="1:33">
      <c r="A46" s="24">
        <v>341572</v>
      </c>
      <c r="B46" s="25">
        <f t="shared" si="2"/>
        <v>-341.572</v>
      </c>
      <c r="C46" s="25">
        <f t="shared" si="4"/>
        <v>1.4209999999999923</v>
      </c>
      <c r="D46" s="26">
        <v>397</v>
      </c>
      <c r="G46" s="9">
        <f t="shared" si="5"/>
        <v>-88.987314228750819</v>
      </c>
      <c r="H46" s="9">
        <f t="shared" si="6"/>
        <v>-88.213951752069789</v>
      </c>
      <c r="I46" s="32">
        <f t="shared" si="3"/>
        <v>425</v>
      </c>
      <c r="J46" s="32">
        <f t="shared" si="17"/>
        <v>457</v>
      </c>
      <c r="K46" s="35">
        <f t="shared" si="18"/>
        <v>486.27777777777777</v>
      </c>
      <c r="L46" s="32">
        <f t="shared" si="19"/>
        <v>-29.277777777777771</v>
      </c>
      <c r="M46" s="48">
        <f t="shared" si="20"/>
        <v>-61.277777777777771</v>
      </c>
      <c r="N46" s="7"/>
      <c r="O46" s="18">
        <f t="shared" si="31"/>
        <v>-0.38957864371013573</v>
      </c>
      <c r="P46" s="18">
        <f t="shared" si="15"/>
        <v>-2.82</v>
      </c>
      <c r="Q46" s="40"/>
      <c r="R46" s="18"/>
      <c r="S46" s="7"/>
      <c r="T46" s="6"/>
      <c r="U46" s="9">
        <f t="shared" si="8"/>
        <v>-260.67378408625132</v>
      </c>
      <c r="V46" s="9">
        <f t="shared" si="9"/>
        <v>-258.35369665620823</v>
      </c>
      <c r="W46" s="32">
        <f t="shared" si="33"/>
        <v>420.5</v>
      </c>
      <c r="X46" s="32">
        <f t="shared" si="27"/>
        <v>437.23333333333335</v>
      </c>
      <c r="Y46" s="35">
        <f t="shared" si="28"/>
        <v>456.11481481481474</v>
      </c>
      <c r="Z46" s="32">
        <f t="shared" si="29"/>
        <v>-18.881481481481387</v>
      </c>
      <c r="AA46" s="48">
        <f t="shared" si="30"/>
        <v>-35.614814814814736</v>
      </c>
      <c r="AB46" s="7"/>
      <c r="AC46" s="18">
        <f t="shared" si="32"/>
        <v>-0.36029001510630632</v>
      </c>
      <c r="AD46" s="18">
        <f t="shared" si="22"/>
        <v>-8.25</v>
      </c>
      <c r="AE46" s="19"/>
      <c r="AF46" s="18"/>
      <c r="AG46" s="7"/>
    </row>
    <row r="47" spans="1:33">
      <c r="A47" s="24">
        <v>340163</v>
      </c>
      <c r="B47" s="25">
        <f t="shared" si="2"/>
        <v>-340.16300000000001</v>
      </c>
      <c r="C47" s="25">
        <f t="shared" si="4"/>
        <v>1.4089999999999918</v>
      </c>
      <c r="D47" s="26">
        <v>422</v>
      </c>
      <c r="G47" s="9">
        <f t="shared" si="5"/>
        <v>-87.440589275388774</v>
      </c>
      <c r="H47" s="9">
        <f t="shared" si="6"/>
        <v>-86.667226798707745</v>
      </c>
      <c r="I47" s="32">
        <f t="shared" si="3"/>
        <v>529</v>
      </c>
      <c r="J47" s="32">
        <f t="shared" si="17"/>
        <v>516</v>
      </c>
      <c r="K47" s="35">
        <f t="shared" si="18"/>
        <v>492.27777777777777</v>
      </c>
      <c r="L47" s="32">
        <f t="shared" si="19"/>
        <v>23.722222222222229</v>
      </c>
      <c r="M47" s="48">
        <f t="shared" si="20"/>
        <v>36.722222222222229</v>
      </c>
      <c r="N47" s="7"/>
      <c r="O47" s="18">
        <f t="shared" si="31"/>
        <v>0.29356846445901141</v>
      </c>
      <c r="P47" s="18">
        <f t="shared" si="15"/>
        <v>-2.82</v>
      </c>
      <c r="Q47" s="40"/>
      <c r="R47" s="18"/>
      <c r="S47" s="7"/>
      <c r="T47" s="6"/>
      <c r="U47" s="9">
        <f t="shared" si="8"/>
        <v>-256.03360922616514</v>
      </c>
      <c r="V47" s="9">
        <f t="shared" si="9"/>
        <v>-253.71352179612208</v>
      </c>
      <c r="W47" s="32">
        <f t="shared" si="33"/>
        <v>445.2</v>
      </c>
      <c r="X47" s="32">
        <f t="shared" si="27"/>
        <v>435.36666666666662</v>
      </c>
      <c r="Y47" s="35">
        <f t="shared" si="28"/>
        <v>463.4111111111111</v>
      </c>
      <c r="Z47" s="32">
        <f t="shared" si="29"/>
        <v>-28.04444444444448</v>
      </c>
      <c r="AA47" s="48">
        <f t="shared" si="30"/>
        <v>-18.211111111111109</v>
      </c>
      <c r="AB47" s="7"/>
      <c r="AC47" s="18">
        <f t="shared" si="32"/>
        <v>0.32362005013572948</v>
      </c>
      <c r="AD47" s="18">
        <f t="shared" si="22"/>
        <v>-8.25</v>
      </c>
      <c r="AE47" s="19"/>
      <c r="AF47" s="18"/>
      <c r="AG47" s="7"/>
    </row>
    <row r="48" spans="1:33">
      <c r="A48" s="24">
        <v>338273</v>
      </c>
      <c r="B48" s="25">
        <f t="shared" si="2"/>
        <v>-338.27300000000002</v>
      </c>
      <c r="C48" s="25">
        <f t="shared" si="4"/>
        <v>1.8899999999999864</v>
      </c>
      <c r="D48" s="26">
        <v>369</v>
      </c>
      <c r="G48" s="9">
        <f t="shared" si="5"/>
        <v>-85.893864322026729</v>
      </c>
      <c r="H48" s="9">
        <f t="shared" si="6"/>
        <v>-85.1205018453457</v>
      </c>
      <c r="I48" s="32">
        <f t="shared" si="3"/>
        <v>594</v>
      </c>
      <c r="J48" s="32">
        <f t="shared" si="17"/>
        <v>556</v>
      </c>
      <c r="K48" s="35">
        <f t="shared" si="18"/>
        <v>491.11111111111109</v>
      </c>
      <c r="L48" s="32">
        <f t="shared" si="19"/>
        <v>64.888888888888914</v>
      </c>
      <c r="M48" s="48">
        <f t="shared" si="20"/>
        <v>102.88888888888891</v>
      </c>
      <c r="N48" s="7"/>
      <c r="O48" s="18">
        <f t="shared" si="31"/>
        <v>0.83935162545771946</v>
      </c>
      <c r="P48" s="18">
        <f t="shared" si="15"/>
        <v>-2.82</v>
      </c>
      <c r="Q48" s="40"/>
      <c r="R48" s="18"/>
      <c r="S48" s="7"/>
      <c r="T48" s="6"/>
      <c r="U48" s="9">
        <f t="shared" si="8"/>
        <v>-251.39343436607899</v>
      </c>
      <c r="V48" s="9">
        <f t="shared" si="9"/>
        <v>-249.07334693603593</v>
      </c>
      <c r="W48" s="32">
        <f t="shared" si="33"/>
        <v>440.4</v>
      </c>
      <c r="X48" s="32">
        <f t="shared" si="27"/>
        <v>430.2</v>
      </c>
      <c r="Y48" s="35">
        <f t="shared" si="28"/>
        <v>461.85555555555555</v>
      </c>
      <c r="Z48" s="32">
        <f t="shared" si="29"/>
        <v>-31.655555555555566</v>
      </c>
      <c r="AA48" s="48">
        <f t="shared" si="30"/>
        <v>-21.455555555555577</v>
      </c>
      <c r="AB48" s="7"/>
      <c r="AC48" s="18">
        <f t="shared" si="32"/>
        <v>0.85610469728302796</v>
      </c>
      <c r="AD48" s="18">
        <f t="shared" si="22"/>
        <v>-8.25</v>
      </c>
      <c r="AE48" s="19"/>
      <c r="AF48" s="18"/>
      <c r="AG48" s="7"/>
    </row>
    <row r="49" spans="1:33">
      <c r="A49" s="24">
        <v>336967</v>
      </c>
      <c r="B49" s="25">
        <f t="shared" si="2"/>
        <v>-336.96699999999998</v>
      </c>
      <c r="C49" s="25">
        <f t="shared" si="4"/>
        <v>1.30600000000004</v>
      </c>
      <c r="D49" s="26">
        <v>342</v>
      </c>
      <c r="G49" s="9">
        <f t="shared" si="5"/>
        <v>-84.347139368664685</v>
      </c>
      <c r="H49" s="9">
        <f t="shared" si="6"/>
        <v>-83.573776891983655</v>
      </c>
      <c r="I49" s="32">
        <f t="shared" si="3"/>
        <v>545</v>
      </c>
      <c r="J49" s="32">
        <f t="shared" si="17"/>
        <v>553.33333333333337</v>
      </c>
      <c r="K49" s="35">
        <f t="shared" si="18"/>
        <v>485.33333333333331</v>
      </c>
      <c r="L49" s="32">
        <f t="shared" si="19"/>
        <v>68.000000000000057</v>
      </c>
      <c r="M49" s="48">
        <f t="shared" si="20"/>
        <v>59.666666666666686</v>
      </c>
      <c r="N49" s="7"/>
      <c r="O49" s="18">
        <f t="shared" si="31"/>
        <v>0.99239283255053079</v>
      </c>
      <c r="P49" s="18">
        <f t="shared" si="15"/>
        <v>-2.82</v>
      </c>
      <c r="Q49" s="40"/>
      <c r="R49" s="18"/>
      <c r="S49" s="7"/>
      <c r="T49" s="6"/>
      <c r="U49" s="9">
        <f t="shared" si="8"/>
        <v>-246.75325950599284</v>
      </c>
      <c r="V49" s="9">
        <f t="shared" si="9"/>
        <v>-244.43317207594978</v>
      </c>
      <c r="W49" s="32">
        <f t="shared" si="33"/>
        <v>405</v>
      </c>
      <c r="X49" s="32">
        <f t="shared" si="27"/>
        <v>460.33333333333331</v>
      </c>
      <c r="Y49" s="35">
        <f t="shared" si="28"/>
        <v>468.17499999999995</v>
      </c>
      <c r="Z49" s="32">
        <f t="shared" si="29"/>
        <v>-7.8416666666666401</v>
      </c>
      <c r="AA49" s="48">
        <f t="shared" si="30"/>
        <v>-63.174999999999955</v>
      </c>
      <c r="AB49" s="7"/>
      <c r="AC49" s="18">
        <f t="shared" si="32"/>
        <v>0.98800844202770721</v>
      </c>
      <c r="AD49" s="18">
        <f t="shared" si="22"/>
        <v>-8.25</v>
      </c>
      <c r="AE49" s="19"/>
      <c r="AF49" s="18"/>
      <c r="AG49" s="7"/>
    </row>
    <row r="50" spans="1:33">
      <c r="A50" s="24">
        <v>335404</v>
      </c>
      <c r="B50" s="25">
        <f t="shared" si="2"/>
        <v>-335.404</v>
      </c>
      <c r="C50" s="25">
        <f t="shared" si="4"/>
        <v>1.5629999999999882</v>
      </c>
      <c r="D50" s="26">
        <v>383</v>
      </c>
      <c r="F50" s="29" t="s">
        <v>85</v>
      </c>
      <c r="G50" s="9">
        <f t="shared" si="5"/>
        <v>-82.80041441530264</v>
      </c>
      <c r="H50" s="9">
        <f t="shared" si="6"/>
        <v>-82.027051938621611</v>
      </c>
      <c r="I50" s="32">
        <f>(I49+I51)/2</f>
        <v>521</v>
      </c>
      <c r="J50" s="32">
        <f t="shared" si="17"/>
        <v>521</v>
      </c>
      <c r="K50" s="35">
        <f t="shared" si="18"/>
        <v>490.33333333333331</v>
      </c>
      <c r="L50" s="32">
        <f t="shared" si="19"/>
        <v>30.666666666666686</v>
      </c>
      <c r="M50" s="48">
        <f t="shared" si="20"/>
        <v>30.666666666666686</v>
      </c>
      <c r="N50" s="7"/>
      <c r="O50" s="18">
        <f t="shared" si="31"/>
        <v>0.68108240407515086</v>
      </c>
      <c r="P50" s="18">
        <f t="shared" si="15"/>
        <v>-2.82</v>
      </c>
      <c r="Q50" s="40"/>
      <c r="R50" s="18"/>
      <c r="S50" s="7"/>
      <c r="T50" s="6"/>
      <c r="U50" s="9">
        <f t="shared" si="8"/>
        <v>-242.1130846459067</v>
      </c>
      <c r="V50" s="9">
        <f t="shared" si="9"/>
        <v>-239.79299721586364</v>
      </c>
      <c r="W50" s="32">
        <f t="shared" si="33"/>
        <v>535.6</v>
      </c>
      <c r="X50" s="32">
        <f t="shared" si="27"/>
        <v>498.5333333333333</v>
      </c>
      <c r="Y50" s="35">
        <f t="shared" si="28"/>
        <v>473.14325396825393</v>
      </c>
      <c r="Z50" s="32">
        <f t="shared" si="29"/>
        <v>25.390079365079373</v>
      </c>
      <c r="AA50" s="48">
        <f t="shared" si="30"/>
        <v>62.456746031746093</v>
      </c>
      <c r="AB50" s="7"/>
      <c r="AC50" s="18">
        <f t="shared" si="32"/>
        <v>0.65761205625689745</v>
      </c>
      <c r="AD50" s="18">
        <f t="shared" si="22"/>
        <v>-8.25</v>
      </c>
      <c r="AE50" s="19"/>
      <c r="AF50" s="18"/>
      <c r="AG50" s="7"/>
    </row>
    <row r="51" spans="1:33">
      <c r="A51" s="24">
        <v>333600</v>
      </c>
      <c r="B51" s="25">
        <f t="shared" si="2"/>
        <v>-333.6</v>
      </c>
      <c r="C51" s="25">
        <f t="shared" si="4"/>
        <v>1.8039999999999736</v>
      </c>
      <c r="D51" s="26">
        <v>371</v>
      </c>
      <c r="G51" s="9">
        <f t="shared" si="5"/>
        <v>-81.253689461940596</v>
      </c>
      <c r="H51" s="9">
        <f t="shared" si="6"/>
        <v>-80.480326985259566</v>
      </c>
      <c r="I51" s="32">
        <f t="shared" si="3"/>
        <v>497</v>
      </c>
      <c r="J51" s="32">
        <f t="shared" si="17"/>
        <v>485.33333333333331</v>
      </c>
      <c r="K51" s="35">
        <f t="shared" si="18"/>
        <v>492.66666666666669</v>
      </c>
      <c r="L51" s="32">
        <f t="shared" si="19"/>
        <v>-7.3333333333333712</v>
      </c>
      <c r="M51" s="48">
        <f t="shared" si="20"/>
        <v>4.3333333333333144</v>
      </c>
      <c r="N51" s="7"/>
      <c r="O51" s="18">
        <f t="shared" si="31"/>
        <v>5.1085949345237427E-2</v>
      </c>
      <c r="P51" s="18">
        <f t="shared" si="15"/>
        <v>-2.82</v>
      </c>
      <c r="Q51" s="40"/>
      <c r="R51" s="18"/>
      <c r="S51" s="7"/>
      <c r="T51" s="6"/>
      <c r="U51" s="9">
        <f t="shared" si="8"/>
        <v>-237.47290978582055</v>
      </c>
      <c r="V51" s="9">
        <f t="shared" si="9"/>
        <v>-235.15282235577749</v>
      </c>
      <c r="W51" s="32">
        <f t="shared" si="33"/>
        <v>555</v>
      </c>
      <c r="X51" s="32">
        <f t="shared" si="27"/>
        <v>521.5333333333333</v>
      </c>
      <c r="Y51" s="35">
        <f t="shared" si="28"/>
        <v>484.60621693121692</v>
      </c>
      <c r="Z51" s="32">
        <f t="shared" si="29"/>
        <v>36.927116402116383</v>
      </c>
      <c r="AA51" s="48">
        <f t="shared" si="30"/>
        <v>70.39378306878308</v>
      </c>
      <c r="AB51" s="7"/>
      <c r="AC51" s="18">
        <f t="shared" si="32"/>
        <v>1.9511680819575647E-2</v>
      </c>
      <c r="AD51" s="18">
        <f t="shared" si="22"/>
        <v>-8.25</v>
      </c>
      <c r="AE51" s="19"/>
      <c r="AF51" s="18"/>
      <c r="AG51" s="7"/>
    </row>
    <row r="52" spans="1:33">
      <c r="A52" s="24">
        <v>332289</v>
      </c>
      <c r="B52" s="25">
        <f t="shared" si="2"/>
        <v>-332.28899999999999</v>
      </c>
      <c r="C52" s="25">
        <f t="shared" si="4"/>
        <v>1.3110000000000355</v>
      </c>
      <c r="D52" s="26">
        <v>458</v>
      </c>
      <c r="G52" s="9">
        <f t="shared" si="5"/>
        <v>-79.706964508578551</v>
      </c>
      <c r="H52" s="9">
        <f t="shared" si="6"/>
        <v>-78.933602031897522</v>
      </c>
      <c r="I52" s="32">
        <f t="shared" si="3"/>
        <v>438</v>
      </c>
      <c r="J52" s="32">
        <f t="shared" si="17"/>
        <v>445.66666666666669</v>
      </c>
      <c r="K52" s="35">
        <f t="shared" si="18"/>
        <v>481.66666666666669</v>
      </c>
      <c r="L52" s="32">
        <f t="shared" si="19"/>
        <v>-36</v>
      </c>
      <c r="M52" s="48">
        <f t="shared" si="20"/>
        <v>-43.666666666666686</v>
      </c>
      <c r="N52" s="7"/>
      <c r="O52" s="18">
        <f t="shared" si="31"/>
        <v>-0.60281418884039739</v>
      </c>
      <c r="P52" s="18">
        <f t="shared" si="15"/>
        <v>-2.82</v>
      </c>
      <c r="Q52" s="40"/>
      <c r="R52" s="18"/>
      <c r="S52" s="7"/>
      <c r="T52" s="6"/>
      <c r="U52" s="9">
        <f t="shared" si="8"/>
        <v>-232.8327349257344</v>
      </c>
      <c r="V52" s="9">
        <f t="shared" si="9"/>
        <v>-230.51264749569134</v>
      </c>
      <c r="W52" s="32">
        <f t="shared" si="33"/>
        <v>474</v>
      </c>
      <c r="X52" s="32">
        <f t="shared" si="27"/>
        <v>506.95833333333331</v>
      </c>
      <c r="Y52" s="35">
        <f t="shared" si="28"/>
        <v>495.09914622414624</v>
      </c>
      <c r="Z52" s="32">
        <f t="shared" si="29"/>
        <v>11.859187109187076</v>
      </c>
      <c r="AA52" s="48">
        <f t="shared" si="30"/>
        <v>-21.099146224146239</v>
      </c>
      <c r="AB52" s="7"/>
      <c r="AC52" s="18">
        <f t="shared" si="32"/>
        <v>-0.62771842692140323</v>
      </c>
      <c r="AD52" s="18">
        <f t="shared" si="22"/>
        <v>-8.25</v>
      </c>
      <c r="AE52" s="19"/>
      <c r="AF52" s="18"/>
      <c r="AG52" s="7"/>
    </row>
    <row r="53" spans="1:33">
      <c r="A53" s="24">
        <v>330204</v>
      </c>
      <c r="B53" s="25">
        <f t="shared" si="2"/>
        <v>-330.20400000000001</v>
      </c>
      <c r="C53" s="25">
        <f t="shared" si="4"/>
        <v>2.0849999999999795</v>
      </c>
      <c r="D53" s="26">
        <v>451</v>
      </c>
      <c r="G53" s="9">
        <f t="shared" si="5"/>
        <v>-78.160239555216506</v>
      </c>
      <c r="H53" s="9">
        <f t="shared" si="6"/>
        <v>-77.386877078535477</v>
      </c>
      <c r="I53" s="32">
        <f t="shared" si="3"/>
        <v>402</v>
      </c>
      <c r="J53" s="32">
        <f t="shared" si="17"/>
        <v>434</v>
      </c>
      <c r="K53" s="35">
        <f t="shared" si="18"/>
        <v>466.55555555555554</v>
      </c>
      <c r="L53" s="32">
        <f t="shared" si="19"/>
        <v>-32.555555555555543</v>
      </c>
      <c r="M53" s="48">
        <f t="shared" si="20"/>
        <v>-64.555555555555543</v>
      </c>
      <c r="N53" s="7"/>
      <c r="O53" s="18">
        <f t="shared" si="31"/>
        <v>-0.97465086853415939</v>
      </c>
      <c r="P53" s="18">
        <f t="shared" si="15"/>
        <v>-2.82</v>
      </c>
      <c r="Q53" s="40"/>
      <c r="R53" s="18"/>
      <c r="S53" s="7"/>
      <c r="T53" s="6"/>
      <c r="U53" s="9">
        <f t="shared" si="8"/>
        <v>-228.19256006564825</v>
      </c>
      <c r="V53" s="9">
        <f t="shared" si="9"/>
        <v>-225.87247263560519</v>
      </c>
      <c r="W53" s="32">
        <f t="shared" si="33"/>
        <v>491.875</v>
      </c>
      <c r="X53" s="32">
        <f t="shared" si="27"/>
        <v>485.52976190476193</v>
      </c>
      <c r="Y53" s="35">
        <f t="shared" si="28"/>
        <v>497.33247955747953</v>
      </c>
      <c r="Z53" s="32">
        <f t="shared" si="29"/>
        <v>-11.802717652717604</v>
      </c>
      <c r="AA53" s="48">
        <f t="shared" si="30"/>
        <v>-5.4574795574795303</v>
      </c>
      <c r="AB53" s="7"/>
      <c r="AC53" s="18">
        <f t="shared" si="32"/>
        <v>-0.98123210639263092</v>
      </c>
      <c r="AD53" s="18">
        <f t="shared" si="22"/>
        <v>-8.25</v>
      </c>
      <c r="AE53" s="19"/>
      <c r="AF53" s="18"/>
      <c r="AG53" s="7"/>
    </row>
    <row r="54" spans="1:33">
      <c r="A54" s="24">
        <v>329234</v>
      </c>
      <c r="B54" s="25">
        <f t="shared" si="2"/>
        <v>-329.23399999999998</v>
      </c>
      <c r="C54" s="25">
        <f t="shared" si="4"/>
        <v>0.97000000000002728</v>
      </c>
      <c r="D54" s="26">
        <v>471</v>
      </c>
      <c r="G54" s="9">
        <f t="shared" si="5"/>
        <v>-76.613514601854462</v>
      </c>
      <c r="H54" s="9">
        <f t="shared" si="6"/>
        <v>-75.840152125173432</v>
      </c>
      <c r="I54" s="32">
        <f t="shared" si="3"/>
        <v>462</v>
      </c>
      <c r="J54" s="32">
        <f t="shared" si="17"/>
        <v>436.66666666666669</v>
      </c>
      <c r="K54" s="35">
        <f t="shared" si="18"/>
        <v>455</v>
      </c>
      <c r="L54" s="32">
        <f t="shared" si="19"/>
        <v>-18.333333333333314</v>
      </c>
      <c r="M54" s="48">
        <f t="shared" si="20"/>
        <v>7</v>
      </c>
      <c r="N54" s="7"/>
      <c r="O54" s="18">
        <f t="shared" si="31"/>
        <v>-0.89043757480296049</v>
      </c>
      <c r="P54" s="18">
        <f t="shared" si="15"/>
        <v>-2.82</v>
      </c>
      <c r="Q54" s="40"/>
      <c r="R54" s="18"/>
      <c r="S54" s="7"/>
      <c r="T54" s="6"/>
      <c r="U54" s="9">
        <f t="shared" si="8"/>
        <v>-223.5523852055621</v>
      </c>
      <c r="V54" s="9">
        <f t="shared" si="9"/>
        <v>-221.23229777551904</v>
      </c>
      <c r="W54" s="32">
        <f t="shared" si="33"/>
        <v>490.71428571428572</v>
      </c>
      <c r="X54" s="32">
        <f t="shared" si="27"/>
        <v>502.08531746031741</v>
      </c>
      <c r="Y54" s="35">
        <f t="shared" si="28"/>
        <v>513.1102573352573</v>
      </c>
      <c r="Z54" s="32">
        <f t="shared" si="29"/>
        <v>-11.024939874939889</v>
      </c>
      <c r="AA54" s="48">
        <f t="shared" si="30"/>
        <v>-22.395971620971579</v>
      </c>
      <c r="AB54" s="7"/>
      <c r="AC54" s="18">
        <f t="shared" si="32"/>
        <v>-0.87561637810260373</v>
      </c>
      <c r="AD54" s="18">
        <f t="shared" si="22"/>
        <v>-8.25</v>
      </c>
      <c r="AE54" s="19"/>
      <c r="AF54" s="18"/>
      <c r="AG54" s="7"/>
    </row>
    <row r="55" spans="1:33">
      <c r="A55" s="24">
        <v>328084</v>
      </c>
      <c r="B55" s="25">
        <f t="shared" si="2"/>
        <v>-328.084</v>
      </c>
      <c r="C55" s="25">
        <f t="shared" si="4"/>
        <v>1.1499999999999773</v>
      </c>
      <c r="D55" s="26">
        <v>517</v>
      </c>
      <c r="F55" s="29" t="s">
        <v>85</v>
      </c>
      <c r="G55" s="9">
        <f t="shared" si="5"/>
        <v>-75.066789648492417</v>
      </c>
      <c r="H55" s="9">
        <f t="shared" si="6"/>
        <v>-74.293427171811388</v>
      </c>
      <c r="I55" s="32">
        <f>(I54+I56)/2</f>
        <v>446</v>
      </c>
      <c r="J55" s="32">
        <f t="shared" si="17"/>
        <v>446</v>
      </c>
      <c r="K55" s="35">
        <f t="shared" si="18"/>
        <v>444.22222222222223</v>
      </c>
      <c r="L55" s="32">
        <f t="shared" si="19"/>
        <v>1.7777777777777715</v>
      </c>
      <c r="M55" s="48">
        <f t="shared" si="20"/>
        <v>1.7777777777777715</v>
      </c>
      <c r="N55" s="7"/>
      <c r="O55" s="18">
        <f t="shared" si="31"/>
        <v>-0.38957864371013595</v>
      </c>
      <c r="P55" s="18">
        <f t="shared" si="15"/>
        <v>-2.82</v>
      </c>
      <c r="Q55" s="40"/>
      <c r="R55" s="18"/>
      <c r="S55" s="7"/>
      <c r="T55" s="6"/>
      <c r="U55" s="9">
        <f t="shared" si="8"/>
        <v>-218.91221034547596</v>
      </c>
      <c r="V55" s="9">
        <f t="shared" si="9"/>
        <v>-216.5921229154329</v>
      </c>
      <c r="W55" s="32">
        <f t="shared" si="33"/>
        <v>523.66666666666663</v>
      </c>
      <c r="X55" s="32">
        <f t="shared" si="27"/>
        <v>518.00577200577197</v>
      </c>
      <c r="Y55" s="35">
        <f t="shared" si="28"/>
        <v>515.59914622414624</v>
      </c>
      <c r="Z55" s="32">
        <f t="shared" si="29"/>
        <v>2.4066257816257348</v>
      </c>
      <c r="AA55" s="48">
        <f t="shared" si="30"/>
        <v>8.0675204425203901</v>
      </c>
      <c r="AB55" s="7"/>
      <c r="AC55" s="18">
        <f t="shared" si="32"/>
        <v>-0.36029001510630321</v>
      </c>
      <c r="AD55" s="18">
        <f t="shared" si="22"/>
        <v>-8.25</v>
      </c>
      <c r="AE55" s="19"/>
      <c r="AF55" s="18"/>
      <c r="AG55" s="7"/>
    </row>
    <row r="56" spans="1:33">
      <c r="A56" s="24">
        <v>327121</v>
      </c>
      <c r="B56" s="25">
        <f t="shared" si="2"/>
        <v>-327.12099999999998</v>
      </c>
      <c r="C56" s="25">
        <f t="shared" si="4"/>
        <v>0.96300000000002228</v>
      </c>
      <c r="D56" s="26">
        <v>537</v>
      </c>
      <c r="G56" s="9">
        <f t="shared" si="5"/>
        <v>-73.520064695130372</v>
      </c>
      <c r="H56" s="9">
        <f t="shared" si="6"/>
        <v>-72.746702218449343</v>
      </c>
      <c r="I56" s="32">
        <f t="shared" si="3"/>
        <v>430</v>
      </c>
      <c r="J56" s="32">
        <f t="shared" si="17"/>
        <v>444.66666666666669</v>
      </c>
      <c r="K56" s="35">
        <f t="shared" si="18"/>
        <v>436.66666666666669</v>
      </c>
      <c r="L56" s="32">
        <f t="shared" si="19"/>
        <v>8</v>
      </c>
      <c r="M56" s="48">
        <f t="shared" si="20"/>
        <v>-6.6666666666666856</v>
      </c>
      <c r="N56" s="7"/>
      <c r="O56" s="18">
        <f t="shared" si="31"/>
        <v>0.29356846445901119</v>
      </c>
      <c r="P56" s="18">
        <f t="shared" si="15"/>
        <v>-2.82</v>
      </c>
      <c r="Q56" s="40"/>
      <c r="R56" s="18"/>
      <c r="S56" s="7"/>
      <c r="T56" s="6"/>
      <c r="U56" s="9">
        <f t="shared" si="8"/>
        <v>-214.27203548538981</v>
      </c>
      <c r="V56" s="9">
        <f t="shared" si="9"/>
        <v>-211.95194805534675</v>
      </c>
      <c r="W56" s="32">
        <f t="shared" si="33"/>
        <v>539.63636363636363</v>
      </c>
      <c r="X56" s="32">
        <f t="shared" si="27"/>
        <v>507.93434343434342</v>
      </c>
      <c r="Y56" s="35">
        <f t="shared" si="28"/>
        <v>505.0435906685907</v>
      </c>
      <c r="Z56" s="32">
        <f t="shared" si="29"/>
        <v>2.8907527657527226</v>
      </c>
      <c r="AA56" s="48">
        <f t="shared" si="30"/>
        <v>34.59277296777293</v>
      </c>
      <c r="AB56" s="7"/>
      <c r="AC56" s="18">
        <f t="shared" si="32"/>
        <v>0.32362005013573264</v>
      </c>
      <c r="AD56" s="18">
        <f t="shared" si="22"/>
        <v>-8.25</v>
      </c>
      <c r="AE56" s="19"/>
      <c r="AF56" s="18"/>
      <c r="AG56" s="7"/>
    </row>
    <row r="57" spans="1:33">
      <c r="A57" s="24">
        <v>326236</v>
      </c>
      <c r="B57" s="25">
        <f t="shared" si="2"/>
        <v>-326.23599999999999</v>
      </c>
      <c r="C57" s="25">
        <f t="shared" si="4"/>
        <v>0.88499999999999091</v>
      </c>
      <c r="D57" s="26">
        <v>558</v>
      </c>
      <c r="G57" s="9">
        <f t="shared" si="5"/>
        <v>-71.973339741768328</v>
      </c>
      <c r="H57" s="9">
        <f t="shared" si="6"/>
        <v>-71.199977265087298</v>
      </c>
      <c r="I57" s="32">
        <f t="shared" si="3"/>
        <v>458</v>
      </c>
      <c r="J57" s="32">
        <f t="shared" si="17"/>
        <v>443</v>
      </c>
      <c r="K57" s="35">
        <f t="shared" si="18"/>
        <v>436.22222222222223</v>
      </c>
      <c r="L57" s="32">
        <f t="shared" si="19"/>
        <v>6.7777777777777715</v>
      </c>
      <c r="M57" s="48">
        <f t="shared" si="20"/>
        <v>21.777777777777771</v>
      </c>
      <c r="N57" s="7"/>
      <c r="O57" s="18">
        <f t="shared" si="31"/>
        <v>0.83935162545772313</v>
      </c>
      <c r="P57" s="18">
        <f t="shared" si="15"/>
        <v>-2.82</v>
      </c>
      <c r="Q57" s="40"/>
      <c r="R57" s="18"/>
      <c r="S57" s="7"/>
      <c r="T57" s="6"/>
      <c r="U57" s="9">
        <f t="shared" si="8"/>
        <v>-209.63186062530366</v>
      </c>
      <c r="V57" s="9">
        <f t="shared" si="9"/>
        <v>-207.3117731952606</v>
      </c>
      <c r="W57" s="32">
        <f t="shared" si="33"/>
        <v>460.5</v>
      </c>
      <c r="X57" s="32">
        <f t="shared" si="27"/>
        <v>515.71212121212113</v>
      </c>
      <c r="Y57" s="35">
        <f t="shared" si="28"/>
        <v>500.48803511303515</v>
      </c>
      <c r="Z57" s="32">
        <f t="shared" si="29"/>
        <v>15.22408609908598</v>
      </c>
      <c r="AA57" s="48">
        <f t="shared" si="30"/>
        <v>-39.988035113035153</v>
      </c>
      <c r="AB57" s="7"/>
      <c r="AC57" s="18">
        <f t="shared" si="32"/>
        <v>0.85610469728302974</v>
      </c>
      <c r="AD57" s="18">
        <f t="shared" si="22"/>
        <v>-8.25</v>
      </c>
      <c r="AE57" s="19"/>
      <c r="AF57" s="18"/>
      <c r="AG57" s="7"/>
    </row>
    <row r="58" spans="1:33">
      <c r="A58" s="24">
        <v>325525</v>
      </c>
      <c r="B58" s="25">
        <f t="shared" si="2"/>
        <v>-325.52499999999998</v>
      </c>
      <c r="C58" s="25">
        <f t="shared" si="4"/>
        <v>0.71100000000001273</v>
      </c>
      <c r="D58" s="26">
        <v>588</v>
      </c>
      <c r="F58" s="29" t="s">
        <v>85</v>
      </c>
      <c r="G58" s="9">
        <f t="shared" si="5"/>
        <v>-70.426614788406283</v>
      </c>
      <c r="H58" s="9">
        <f t="shared" si="6"/>
        <v>-69.653252311725254</v>
      </c>
      <c r="I58" s="32">
        <f>(I57+I59)/2</f>
        <v>441</v>
      </c>
      <c r="J58" s="32">
        <f t="shared" si="17"/>
        <v>441</v>
      </c>
      <c r="K58" s="35">
        <f t="shared" si="18"/>
        <v>437.66666666666669</v>
      </c>
      <c r="L58" s="32">
        <f t="shared" si="19"/>
        <v>3.3333333333333144</v>
      </c>
      <c r="M58" s="48">
        <f t="shared" si="20"/>
        <v>3.3333333333333144</v>
      </c>
      <c r="N58" s="7"/>
      <c r="O58" s="18">
        <f t="shared" si="31"/>
        <v>0.99239283255053079</v>
      </c>
      <c r="P58" s="18">
        <f t="shared" si="15"/>
        <v>-2.82</v>
      </c>
      <c r="Q58" s="40"/>
      <c r="R58" s="18"/>
      <c r="S58" s="7"/>
      <c r="T58" s="6"/>
      <c r="U58" s="9">
        <f t="shared" si="8"/>
        <v>-204.99168576521751</v>
      </c>
      <c r="V58" s="9">
        <f t="shared" si="9"/>
        <v>-202.67159833517445</v>
      </c>
      <c r="W58" s="32">
        <f t="shared" si="33"/>
        <v>547</v>
      </c>
      <c r="X58" s="32">
        <f t="shared" si="27"/>
        <v>521.83333333333337</v>
      </c>
      <c r="Y58" s="35">
        <f t="shared" si="28"/>
        <v>500.27970177970178</v>
      </c>
      <c r="Z58" s="32">
        <f t="shared" si="29"/>
        <v>21.55363155363159</v>
      </c>
      <c r="AA58" s="48">
        <f t="shared" si="30"/>
        <v>46.720298220298218</v>
      </c>
      <c r="AB58" s="7"/>
      <c r="AC58" s="18">
        <f t="shared" si="32"/>
        <v>0.98800844202770777</v>
      </c>
      <c r="AD58" s="18">
        <f t="shared" si="22"/>
        <v>-8.25</v>
      </c>
      <c r="AE58" s="19"/>
      <c r="AF58" s="18"/>
      <c r="AG58" s="7"/>
    </row>
    <row r="59" spans="1:33">
      <c r="A59" s="24">
        <v>324991</v>
      </c>
      <c r="B59" s="25">
        <f t="shared" si="2"/>
        <v>-324.99099999999999</v>
      </c>
      <c r="C59" s="25">
        <f t="shared" si="4"/>
        <v>0.53399999999999181</v>
      </c>
      <c r="D59" s="26">
        <v>581</v>
      </c>
      <c r="G59" s="9">
        <f t="shared" si="5"/>
        <v>-68.879889835044239</v>
      </c>
      <c r="H59" s="9">
        <f t="shared" si="6"/>
        <v>-68.106527358363209</v>
      </c>
      <c r="I59" s="32">
        <f t="shared" si="3"/>
        <v>424</v>
      </c>
      <c r="J59" s="32">
        <f t="shared" si="17"/>
        <v>431.33333333333331</v>
      </c>
      <c r="K59" s="35">
        <f t="shared" si="18"/>
        <v>432.33333333333331</v>
      </c>
      <c r="L59" s="32">
        <f t="shared" si="19"/>
        <v>-1</v>
      </c>
      <c r="M59" s="48">
        <f t="shared" si="20"/>
        <v>-8.3333333333333144</v>
      </c>
      <c r="N59" s="7"/>
      <c r="O59" s="18">
        <f t="shared" si="31"/>
        <v>0.68108240407515108</v>
      </c>
      <c r="P59" s="18">
        <f t="shared" si="15"/>
        <v>-2.82</v>
      </c>
      <c r="Q59" s="40"/>
      <c r="R59" s="18"/>
      <c r="S59" s="7"/>
      <c r="T59" s="6"/>
      <c r="U59" s="9">
        <f t="shared" si="8"/>
        <v>-200.35151090513136</v>
      </c>
      <c r="V59" s="9">
        <f t="shared" si="9"/>
        <v>-198.0314234750883</v>
      </c>
      <c r="W59" s="32">
        <f t="shared" si="33"/>
        <v>558</v>
      </c>
      <c r="X59" s="32">
        <f t="shared" si="27"/>
        <v>521.66666666666663</v>
      </c>
      <c r="Y59" s="35">
        <f t="shared" si="28"/>
        <v>500.90404040404036</v>
      </c>
      <c r="Z59" s="32">
        <f t="shared" si="29"/>
        <v>20.76262626262627</v>
      </c>
      <c r="AA59" s="48">
        <f t="shared" si="30"/>
        <v>57.095959595959641</v>
      </c>
      <c r="AB59" s="7"/>
      <c r="AC59" s="18">
        <f t="shared" si="32"/>
        <v>0.65761205625689767</v>
      </c>
      <c r="AD59" s="18">
        <f t="shared" si="22"/>
        <v>-8.25</v>
      </c>
      <c r="AE59" s="19"/>
      <c r="AF59" s="18"/>
      <c r="AG59" s="7"/>
    </row>
    <row r="60" spans="1:33">
      <c r="A60" s="24">
        <v>324186</v>
      </c>
      <c r="B60" s="25">
        <f t="shared" si="2"/>
        <v>-324.18599999999998</v>
      </c>
      <c r="C60" s="25">
        <f t="shared" si="4"/>
        <v>0.80500000000000682</v>
      </c>
      <c r="D60" s="26">
        <v>575</v>
      </c>
      <c r="F60" s="29" t="s">
        <v>85</v>
      </c>
      <c r="G60" s="9">
        <f t="shared" si="5"/>
        <v>-67.333164881682194</v>
      </c>
      <c r="H60" s="9">
        <f t="shared" si="6"/>
        <v>-66.559802405001165</v>
      </c>
      <c r="I60" s="32">
        <f>(I59+I61)/2</f>
        <v>429</v>
      </c>
      <c r="J60" s="32">
        <f t="shared" si="17"/>
        <v>429</v>
      </c>
      <c r="K60" s="35">
        <f t="shared" si="18"/>
        <v>428.44444444444446</v>
      </c>
      <c r="L60" s="32">
        <f t="shared" si="19"/>
        <v>0.55555555555554292</v>
      </c>
      <c r="M60" s="48">
        <f t="shared" si="20"/>
        <v>0.55555555555554292</v>
      </c>
      <c r="N60" s="7"/>
      <c r="O60" s="18">
        <f t="shared" si="31"/>
        <v>5.108594934523767E-2</v>
      </c>
      <c r="P60" s="18">
        <f t="shared" si="15"/>
        <v>-2.82</v>
      </c>
      <c r="Q60" s="40"/>
      <c r="R60" s="18"/>
      <c r="S60" s="7"/>
      <c r="T60" s="6"/>
      <c r="U60" s="9">
        <f t="shared" si="8"/>
        <v>-195.71133604504521</v>
      </c>
      <c r="V60" s="9">
        <f t="shared" si="9"/>
        <v>-193.39124861500216</v>
      </c>
      <c r="W60" s="32">
        <f t="shared" si="33"/>
        <v>460</v>
      </c>
      <c r="X60" s="32">
        <f t="shared" si="27"/>
        <v>483.66666666666669</v>
      </c>
      <c r="Y60" s="35">
        <f t="shared" si="28"/>
        <v>491.82996632996634</v>
      </c>
      <c r="Z60" s="32">
        <f t="shared" si="29"/>
        <v>-8.1632996632996537</v>
      </c>
      <c r="AA60" s="48">
        <f t="shared" si="30"/>
        <v>-31.829966329966339</v>
      </c>
      <c r="AB60" s="7"/>
      <c r="AC60" s="18">
        <f t="shared" si="32"/>
        <v>1.9511680819572341E-2</v>
      </c>
      <c r="AD60" s="18">
        <f t="shared" si="22"/>
        <v>-8.25</v>
      </c>
      <c r="AE60" s="19"/>
      <c r="AF60" s="18"/>
      <c r="AG60" s="7"/>
    </row>
    <row r="61" spans="1:33">
      <c r="A61" s="24">
        <v>323488</v>
      </c>
      <c r="B61" s="25">
        <f t="shared" si="2"/>
        <v>-323.488</v>
      </c>
      <c r="C61" s="25">
        <f t="shared" si="4"/>
        <v>0.69799999999997908</v>
      </c>
      <c r="D61" s="26">
        <v>773</v>
      </c>
      <c r="G61" s="9">
        <f t="shared" si="5"/>
        <v>-65.786439928320149</v>
      </c>
      <c r="H61" s="9">
        <f t="shared" si="6"/>
        <v>-65.01307745163912</v>
      </c>
      <c r="I61" s="32">
        <f t="shared" si="3"/>
        <v>434</v>
      </c>
      <c r="J61" s="32">
        <f t="shared" si="17"/>
        <v>426</v>
      </c>
      <c r="K61" s="35">
        <f t="shared" si="18"/>
        <v>428.05555555555554</v>
      </c>
      <c r="L61" s="32">
        <f t="shared" si="19"/>
        <v>-2.0555555555555429</v>
      </c>
      <c r="M61" s="48">
        <f t="shared" si="20"/>
        <v>5.9444444444444571</v>
      </c>
      <c r="N61" s="7"/>
      <c r="O61" s="18">
        <f t="shared" si="31"/>
        <v>-0.60281418884040006</v>
      </c>
      <c r="P61" s="18">
        <f t="shared" si="15"/>
        <v>-2.82</v>
      </c>
      <c r="Q61" s="40"/>
      <c r="R61" s="18"/>
      <c r="S61" s="7"/>
      <c r="T61" s="6"/>
      <c r="U61" s="9">
        <f t="shared" si="8"/>
        <v>-191.07116118495907</v>
      </c>
      <c r="V61" s="9">
        <f t="shared" si="9"/>
        <v>-188.75107375491601</v>
      </c>
      <c r="W61" s="32">
        <f t="shared" si="33"/>
        <v>433</v>
      </c>
      <c r="X61" s="32">
        <f t="shared" si="27"/>
        <v>461</v>
      </c>
      <c r="Y61" s="35">
        <f t="shared" si="28"/>
        <v>484.98148148148152</v>
      </c>
      <c r="Z61" s="32">
        <f t="shared" si="29"/>
        <v>-23.981481481481524</v>
      </c>
      <c r="AA61" s="48">
        <f t="shared" si="30"/>
        <v>-51.981481481481524</v>
      </c>
      <c r="AB61" s="7"/>
      <c r="AC61" s="18">
        <f t="shared" si="32"/>
        <v>-0.62771842692140589</v>
      </c>
      <c r="AD61" s="18">
        <f t="shared" si="22"/>
        <v>-8.25</v>
      </c>
      <c r="AE61" s="19"/>
      <c r="AF61" s="18"/>
      <c r="AG61" s="7"/>
    </row>
    <row r="62" spans="1:33">
      <c r="A62" s="24">
        <v>322833</v>
      </c>
      <c r="B62" s="25">
        <f t="shared" si="2"/>
        <v>-322.83300000000003</v>
      </c>
      <c r="C62" s="25">
        <f t="shared" si="4"/>
        <v>0.65499999999997272</v>
      </c>
      <c r="D62" s="26">
        <v>731</v>
      </c>
      <c r="G62" s="9">
        <f t="shared" si="5"/>
        <v>-64.239714974958105</v>
      </c>
      <c r="H62" s="9">
        <f t="shared" si="6"/>
        <v>-63.466352498277068</v>
      </c>
      <c r="I62" s="32">
        <f t="shared" si="3"/>
        <v>415</v>
      </c>
      <c r="J62" s="32">
        <f t="shared" si="17"/>
        <v>421</v>
      </c>
      <c r="K62" s="35">
        <f t="shared" si="18"/>
        <v>426.27777777777777</v>
      </c>
      <c r="L62" s="32">
        <f t="shared" si="19"/>
        <v>-5.2777777777777715</v>
      </c>
      <c r="M62" s="48">
        <f t="shared" si="20"/>
        <v>-11.277777777777771</v>
      </c>
      <c r="N62" s="7"/>
      <c r="O62" s="18">
        <f t="shared" si="31"/>
        <v>-0.97465086853416016</v>
      </c>
      <c r="P62" s="18">
        <f t="shared" si="15"/>
        <v>-2.82</v>
      </c>
      <c r="Q62" s="40"/>
      <c r="R62" s="18"/>
      <c r="S62" s="7"/>
      <c r="T62" s="6"/>
      <c r="U62" s="9">
        <f t="shared" si="8"/>
        <v>-186.43098632487292</v>
      </c>
      <c r="V62" s="9">
        <f t="shared" si="9"/>
        <v>-184.11089889482986</v>
      </c>
      <c r="W62" s="32">
        <f t="shared" si="33"/>
        <v>490</v>
      </c>
      <c r="X62" s="32">
        <f t="shared" si="27"/>
        <v>473.11111111111109</v>
      </c>
      <c r="Y62" s="35">
        <f t="shared" si="28"/>
        <v>480.48148148148152</v>
      </c>
      <c r="Z62" s="32">
        <f t="shared" si="29"/>
        <v>-7.3703703703704377</v>
      </c>
      <c r="AA62" s="48">
        <f t="shared" si="30"/>
        <v>9.5185185185184764</v>
      </c>
      <c r="AB62" s="7"/>
      <c r="AC62" s="18">
        <f t="shared" si="32"/>
        <v>-0.98123210639263225</v>
      </c>
      <c r="AD62" s="18">
        <f t="shared" si="22"/>
        <v>-8.25</v>
      </c>
      <c r="AE62" s="19"/>
      <c r="AF62" s="18"/>
      <c r="AG62" s="7"/>
    </row>
    <row r="63" spans="1:33">
      <c r="A63" s="24">
        <v>322618</v>
      </c>
      <c r="B63" s="25">
        <f t="shared" si="2"/>
        <v>-322.61799999999999</v>
      </c>
      <c r="C63" s="25">
        <f t="shared" si="4"/>
        <v>0.21500000000003183</v>
      </c>
      <c r="D63" s="26">
        <v>665</v>
      </c>
      <c r="G63" s="9">
        <f t="shared" si="5"/>
        <v>-62.692990021596053</v>
      </c>
      <c r="H63" s="9">
        <f t="shared" si="6"/>
        <v>-61.919627544915016</v>
      </c>
      <c r="I63" s="32">
        <f t="shared" si="3"/>
        <v>414</v>
      </c>
      <c r="J63" s="32">
        <f t="shared" si="17"/>
        <v>413.33333333333331</v>
      </c>
      <c r="K63" s="35">
        <f t="shared" si="18"/>
        <v>435.94444444444446</v>
      </c>
      <c r="L63" s="32">
        <f t="shared" si="19"/>
        <v>-22.611111111111143</v>
      </c>
      <c r="M63" s="48">
        <f t="shared" si="20"/>
        <v>-21.944444444444457</v>
      </c>
      <c r="N63" s="7"/>
      <c r="O63" s="18">
        <f t="shared" si="31"/>
        <v>-0.89043757480295738</v>
      </c>
      <c r="P63" s="18">
        <f t="shared" si="15"/>
        <v>-2.82</v>
      </c>
      <c r="Q63" s="40"/>
      <c r="R63" s="18"/>
      <c r="S63" s="7"/>
      <c r="T63" s="6"/>
      <c r="U63" s="9">
        <f t="shared" si="8"/>
        <v>-181.79081146478677</v>
      </c>
      <c r="V63" s="9">
        <f t="shared" si="9"/>
        <v>-179.47072403474371</v>
      </c>
      <c r="W63" s="32">
        <f t="shared" si="33"/>
        <v>496.33333333333331</v>
      </c>
      <c r="X63" s="32">
        <f t="shared" si="27"/>
        <v>476.11111111111109</v>
      </c>
      <c r="Y63" s="35">
        <f t="shared" si="28"/>
        <v>463.09259259259267</v>
      </c>
      <c r="Z63" s="32">
        <f t="shared" si="29"/>
        <v>13.01851851851842</v>
      </c>
      <c r="AA63" s="48">
        <f t="shared" si="30"/>
        <v>33.240740740740648</v>
      </c>
      <c r="AB63" s="7"/>
      <c r="AC63" s="18">
        <f t="shared" si="32"/>
        <v>-0.87561637810260562</v>
      </c>
      <c r="AD63" s="18">
        <f t="shared" si="22"/>
        <v>-8.25</v>
      </c>
      <c r="AE63" s="19"/>
      <c r="AF63" s="18"/>
      <c r="AG63" s="7"/>
    </row>
    <row r="64" spans="1:33">
      <c r="A64" s="24">
        <v>322109</v>
      </c>
      <c r="B64" s="25">
        <f t="shared" si="2"/>
        <v>-322.10899999999998</v>
      </c>
      <c r="C64" s="25">
        <f t="shared" si="4"/>
        <v>0.50900000000001455</v>
      </c>
      <c r="D64" s="26">
        <v>647</v>
      </c>
      <c r="G64" s="9">
        <f t="shared" si="5"/>
        <v>-61.146265068234001</v>
      </c>
      <c r="H64" s="9">
        <f t="shared" si="6"/>
        <v>-60.372902591552965</v>
      </c>
      <c r="I64" s="32">
        <f t="shared" si="3"/>
        <v>411</v>
      </c>
      <c r="J64" s="32">
        <f t="shared" si="17"/>
        <v>417.16666666666669</v>
      </c>
      <c r="K64" s="35">
        <f t="shared" si="18"/>
        <v>446.72222222222223</v>
      </c>
      <c r="L64" s="32">
        <f t="shared" si="19"/>
        <v>-29.555555555555543</v>
      </c>
      <c r="M64" s="48">
        <f t="shared" si="20"/>
        <v>-35.722222222222229</v>
      </c>
      <c r="N64" s="7"/>
      <c r="O64" s="18">
        <f t="shared" si="31"/>
        <v>-0.38957864371012635</v>
      </c>
      <c r="P64" s="18">
        <f t="shared" si="15"/>
        <v>-2.82</v>
      </c>
      <c r="Q64" s="40"/>
      <c r="R64" s="18"/>
      <c r="S64" s="7"/>
      <c r="T64" s="6"/>
      <c r="U64" s="9">
        <f t="shared" si="8"/>
        <v>-177.15063660470062</v>
      </c>
      <c r="V64" s="9">
        <f t="shared" si="9"/>
        <v>-174.83054917465756</v>
      </c>
      <c r="W64" s="32">
        <f t="shared" si="33"/>
        <v>442</v>
      </c>
      <c r="X64" s="32">
        <f t="shared" si="27"/>
        <v>472.11111111111109</v>
      </c>
      <c r="Y64" s="35">
        <f t="shared" si="28"/>
        <v>444.40370370370368</v>
      </c>
      <c r="Z64" s="32">
        <f t="shared" si="29"/>
        <v>27.707407407407402</v>
      </c>
      <c r="AA64" s="48">
        <f t="shared" si="30"/>
        <v>-2.4037037037036839</v>
      </c>
      <c r="AB64" s="7"/>
      <c r="AC64" s="18">
        <f t="shared" si="32"/>
        <v>-0.36029001510630015</v>
      </c>
      <c r="AD64" s="18">
        <f t="shared" si="22"/>
        <v>-8.25</v>
      </c>
      <c r="AE64" s="19"/>
      <c r="AF64" s="18"/>
      <c r="AG64" s="7"/>
    </row>
    <row r="65" spans="1:33">
      <c r="A65" s="24">
        <v>321383</v>
      </c>
      <c r="B65" s="25">
        <f t="shared" si="2"/>
        <v>-321.38299999999998</v>
      </c>
      <c r="C65" s="25">
        <f t="shared" si="4"/>
        <v>0.72599999999999909</v>
      </c>
      <c r="D65" s="26">
        <v>604</v>
      </c>
      <c r="F65" s="29" t="s">
        <v>85</v>
      </c>
      <c r="G65" s="9">
        <f t="shared" si="5"/>
        <v>-59.599540114871949</v>
      </c>
      <c r="H65" s="9">
        <f t="shared" si="6"/>
        <v>-58.826177638190913</v>
      </c>
      <c r="I65" s="32">
        <f>(I64+I66)/2</f>
        <v>426.5</v>
      </c>
      <c r="J65" s="32">
        <f t="shared" si="17"/>
        <v>426.5</v>
      </c>
      <c r="K65" s="35">
        <f t="shared" si="18"/>
        <v>456.16666666666669</v>
      </c>
      <c r="L65" s="32">
        <f t="shared" si="19"/>
        <v>-29.666666666666686</v>
      </c>
      <c r="M65" s="48">
        <f t="shared" si="20"/>
        <v>-29.666666666666686</v>
      </c>
      <c r="N65" s="7"/>
      <c r="O65" s="18">
        <f t="shared" si="31"/>
        <v>0.29356846445901774</v>
      </c>
      <c r="P65" s="18">
        <f t="shared" si="15"/>
        <v>-2.82</v>
      </c>
      <c r="Q65" s="40"/>
      <c r="R65" s="18"/>
      <c r="S65" s="7"/>
      <c r="T65" s="6"/>
      <c r="U65" s="9">
        <f t="shared" si="8"/>
        <v>-172.51046174461447</v>
      </c>
      <c r="V65" s="9">
        <f t="shared" si="9"/>
        <v>-170.19037431457141</v>
      </c>
      <c r="W65" s="32">
        <f t="shared" si="33"/>
        <v>478</v>
      </c>
      <c r="X65" s="32">
        <f t="shared" si="27"/>
        <v>446.66666666666669</v>
      </c>
      <c r="Y65" s="35">
        <f t="shared" si="28"/>
        <v>438.81111111111107</v>
      </c>
      <c r="Z65" s="32">
        <f t="shared" si="29"/>
        <v>7.8555555555556111</v>
      </c>
      <c r="AA65" s="48">
        <f t="shared" si="30"/>
        <v>39.188888888888926</v>
      </c>
      <c r="AB65" s="7"/>
      <c r="AC65" s="18">
        <f t="shared" si="32"/>
        <v>0.32362005013573913</v>
      </c>
      <c r="AD65" s="18">
        <f t="shared" si="22"/>
        <v>-8.25</v>
      </c>
      <c r="AE65" s="19"/>
      <c r="AF65" s="18"/>
      <c r="AG65" s="7"/>
    </row>
    <row r="66" spans="1:33">
      <c r="A66" s="24">
        <v>320388</v>
      </c>
      <c r="B66" s="25">
        <f t="shared" si="2"/>
        <v>-320.38799999999998</v>
      </c>
      <c r="C66" s="25">
        <f t="shared" si="4"/>
        <v>0.99500000000000455</v>
      </c>
      <c r="D66" s="26">
        <v>604</v>
      </c>
      <c r="G66" s="9">
        <f t="shared" si="5"/>
        <v>-58.052815161509898</v>
      </c>
      <c r="H66" s="9">
        <f t="shared" si="6"/>
        <v>-57.279452684828861</v>
      </c>
      <c r="I66" s="32">
        <f t="shared" si="3"/>
        <v>442</v>
      </c>
      <c r="J66" s="32">
        <f t="shared" si="17"/>
        <v>465.5</v>
      </c>
      <c r="K66" s="35">
        <f t="shared" si="18"/>
        <v>461.27777777777777</v>
      </c>
      <c r="L66" s="32">
        <f t="shared" si="19"/>
        <v>4.2222222222222285</v>
      </c>
      <c r="M66" s="48">
        <f t="shared" si="20"/>
        <v>-19.277777777777771</v>
      </c>
      <c r="N66" s="7"/>
      <c r="O66" s="18">
        <f t="shared" ref="O66:O97" si="34" xml:space="preserve"> SIN((2*PI()*(H66+P66)/13.9205245802584) + 2.989911921)</f>
        <v>0.83935162545773079</v>
      </c>
      <c r="P66" s="18">
        <f t="shared" si="15"/>
        <v>-2.82</v>
      </c>
      <c r="Q66" s="40"/>
      <c r="R66" s="18"/>
      <c r="S66" s="7"/>
      <c r="T66" s="6"/>
      <c r="U66" s="9">
        <f t="shared" si="8"/>
        <v>-167.87028688452833</v>
      </c>
      <c r="V66" s="9">
        <f t="shared" si="9"/>
        <v>-165.55019945448527</v>
      </c>
      <c r="W66" s="32">
        <f t="shared" si="33"/>
        <v>420</v>
      </c>
      <c r="X66" s="32">
        <f t="shared" si="27"/>
        <v>429.5</v>
      </c>
      <c r="Y66" s="35">
        <f t="shared" si="28"/>
        <v>432.7</v>
      </c>
      <c r="Z66" s="32">
        <f t="shared" si="29"/>
        <v>-3.1999999999999886</v>
      </c>
      <c r="AA66" s="48">
        <f t="shared" si="30"/>
        <v>-12.699999999999989</v>
      </c>
      <c r="AB66" s="7"/>
      <c r="AC66" s="18">
        <f t="shared" ref="AC66:AC97" si="35" xml:space="preserve"> SIN((2*PI()*(V66+AD66)/41.7615737407753) + 2.043834879)</f>
        <v>0.85610469728303318</v>
      </c>
      <c r="AD66" s="18">
        <f t="shared" si="22"/>
        <v>-8.25</v>
      </c>
      <c r="AE66" s="19"/>
      <c r="AF66" s="18"/>
      <c r="AG66" s="7"/>
    </row>
    <row r="67" spans="1:33">
      <c r="A67" s="24">
        <v>319871</v>
      </c>
      <c r="B67" s="25">
        <f t="shared" ref="B67:B130" si="36">-A67/1000</f>
        <v>-319.87099999999998</v>
      </c>
      <c r="C67" s="25">
        <f t="shared" si="4"/>
        <v>0.51699999999999591</v>
      </c>
      <c r="D67" s="26">
        <v>636</v>
      </c>
      <c r="G67" s="9">
        <f t="shared" si="5"/>
        <v>-56.506090208147846</v>
      </c>
      <c r="H67" s="9">
        <f t="shared" si="6"/>
        <v>-55.732727731466809</v>
      </c>
      <c r="I67" s="32">
        <f t="shared" ref="I67:I102" si="37">AVERAGEIFS(Methane,KyrBP,"&gt;"&amp;G67,KyrBP,"&lt;"&amp;G68)</f>
        <v>528</v>
      </c>
      <c r="J67" s="32">
        <f t="shared" si="17"/>
        <v>497</v>
      </c>
      <c r="K67" s="35">
        <f t="shared" si="18"/>
        <v>471.16666666666669</v>
      </c>
      <c r="L67" s="32">
        <f t="shared" si="19"/>
        <v>25.833333333333314</v>
      </c>
      <c r="M67" s="48">
        <f t="shared" si="20"/>
        <v>56.833333333333314</v>
      </c>
      <c r="N67" s="7"/>
      <c r="O67" s="18">
        <f t="shared" si="34"/>
        <v>0.99239283255052912</v>
      </c>
      <c r="P67" s="18">
        <f t="shared" si="15"/>
        <v>-2.82</v>
      </c>
      <c r="Q67" s="40"/>
      <c r="R67" s="18"/>
      <c r="S67" s="7"/>
      <c r="T67" s="6"/>
      <c r="U67" s="9">
        <f t="shared" si="8"/>
        <v>-163.23011202444218</v>
      </c>
      <c r="V67" s="9">
        <f t="shared" si="9"/>
        <v>-160.91002459439912</v>
      </c>
      <c r="W67" s="32">
        <f t="shared" si="33"/>
        <v>390.5</v>
      </c>
      <c r="X67" s="32">
        <f t="shared" si="27"/>
        <v>400.09999999999997</v>
      </c>
      <c r="Y67" s="35">
        <f t="shared" si="28"/>
        <v>415.99629629629624</v>
      </c>
      <c r="Z67" s="32">
        <f t="shared" si="29"/>
        <v>-15.896296296296271</v>
      </c>
      <c r="AA67" s="48">
        <f t="shared" si="30"/>
        <v>-25.496296296296237</v>
      </c>
      <c r="AB67" s="7"/>
      <c r="AC67" s="18">
        <f t="shared" si="35"/>
        <v>0.9880084420277061</v>
      </c>
      <c r="AD67" s="18">
        <f t="shared" si="22"/>
        <v>-8.25</v>
      </c>
      <c r="AE67" s="19"/>
      <c r="AF67" s="18"/>
      <c r="AG67" s="7"/>
    </row>
    <row r="68" spans="1:33">
      <c r="A68" s="24">
        <v>318978</v>
      </c>
      <c r="B68" s="25">
        <f t="shared" si="36"/>
        <v>-318.97800000000001</v>
      </c>
      <c r="C68" s="25">
        <f t="shared" ref="C68:C131" si="38">B68-B67</f>
        <v>0.89299999999997226</v>
      </c>
      <c r="D68" s="26">
        <v>639</v>
      </c>
      <c r="F68" s="29" t="s">
        <v>85</v>
      </c>
      <c r="G68" s="9">
        <f t="shared" ref="G68:G110" si="39">G67+1.54672495336205</f>
        <v>-54.959365254785794</v>
      </c>
      <c r="H68" s="9">
        <f t="shared" ref="H68:H110" si="40">H67+1.54672495336205</f>
        <v>-54.186002778104758</v>
      </c>
      <c r="I68" s="32">
        <f>(I67+I69)/2</f>
        <v>521</v>
      </c>
      <c r="J68" s="32">
        <f t="shared" si="17"/>
        <v>521</v>
      </c>
      <c r="K68" s="35">
        <f t="shared" si="18"/>
        <v>479.05555555555554</v>
      </c>
      <c r="L68" s="32">
        <f t="shared" si="19"/>
        <v>41.944444444444457</v>
      </c>
      <c r="M68" s="48">
        <f t="shared" si="20"/>
        <v>41.944444444444457</v>
      </c>
      <c r="N68" s="7"/>
      <c r="O68" s="18">
        <f t="shared" si="34"/>
        <v>0.6810824040751382</v>
      </c>
      <c r="P68" s="18">
        <f t="shared" si="15"/>
        <v>-2.82</v>
      </c>
      <c r="Q68" s="40"/>
      <c r="R68" s="18"/>
      <c r="S68" s="7"/>
      <c r="T68" s="6"/>
      <c r="U68" s="9">
        <f t="shared" ref="U68:U107" si="41">U67+4.64017486008615</f>
        <v>-158.58993716435603</v>
      </c>
      <c r="V68" s="9">
        <f t="shared" ref="V68:V107" si="42">V67+4.64017486008615</f>
        <v>-156.26984973431297</v>
      </c>
      <c r="W68" s="32">
        <f t="shared" si="33"/>
        <v>389.8</v>
      </c>
      <c r="X68" s="32">
        <f t="shared" si="27"/>
        <v>396.65555555555557</v>
      </c>
      <c r="Y68" s="35">
        <f t="shared" si="28"/>
        <v>399.97777777777776</v>
      </c>
      <c r="Z68" s="32">
        <f t="shared" si="29"/>
        <v>-3.3222222222221944</v>
      </c>
      <c r="AA68" s="48">
        <f t="shared" si="30"/>
        <v>-10.177777777777749</v>
      </c>
      <c r="AB68" s="7"/>
      <c r="AC68" s="18">
        <f t="shared" si="35"/>
        <v>0.65761205625689512</v>
      </c>
      <c r="AD68" s="18">
        <f t="shared" si="22"/>
        <v>-8.25</v>
      </c>
      <c r="AE68" s="19"/>
      <c r="AF68" s="18"/>
      <c r="AG68" s="7"/>
    </row>
    <row r="69" spans="1:33">
      <c r="A69" s="24">
        <v>318261</v>
      </c>
      <c r="B69" s="25">
        <f t="shared" si="36"/>
        <v>-318.26100000000002</v>
      </c>
      <c r="C69" s="25">
        <f t="shared" si="38"/>
        <v>0.71699999999998454</v>
      </c>
      <c r="D69" s="26">
        <v>637</v>
      </c>
      <c r="G69" s="9">
        <f t="shared" si="39"/>
        <v>-53.412640301423743</v>
      </c>
      <c r="H69" s="9">
        <f t="shared" si="40"/>
        <v>-52.639277824742706</v>
      </c>
      <c r="I69" s="32">
        <f t="shared" si="37"/>
        <v>514</v>
      </c>
      <c r="J69" s="32">
        <f t="shared" si="17"/>
        <v>505</v>
      </c>
      <c r="K69" s="35">
        <f t="shared" si="18"/>
        <v>485.16666666666669</v>
      </c>
      <c r="L69" s="32">
        <f t="shared" si="19"/>
        <v>19.833333333333314</v>
      </c>
      <c r="M69" s="48">
        <f t="shared" si="20"/>
        <v>28.833333333333314</v>
      </c>
      <c r="N69" s="7"/>
      <c r="O69" s="18">
        <f t="shared" si="34"/>
        <v>5.1085949345213079E-2</v>
      </c>
      <c r="P69" s="18">
        <f t="shared" si="15"/>
        <v>-2.82</v>
      </c>
      <c r="Q69" s="40"/>
      <c r="R69" s="18"/>
      <c r="S69" s="7"/>
      <c r="T69" s="6"/>
      <c r="U69" s="9">
        <f t="shared" si="41"/>
        <v>-153.94976230426988</v>
      </c>
      <c r="V69" s="9">
        <f t="shared" si="42"/>
        <v>-151.62967487422682</v>
      </c>
      <c r="W69" s="32">
        <f t="shared" si="33"/>
        <v>409.66666666666669</v>
      </c>
      <c r="X69" s="32">
        <f t="shared" si="27"/>
        <v>392.48888888888888</v>
      </c>
      <c r="Y69" s="35">
        <f t="shared" si="28"/>
        <v>399.07037037037037</v>
      </c>
      <c r="Z69" s="32">
        <f t="shared" si="29"/>
        <v>-6.5814814814814895</v>
      </c>
      <c r="AA69" s="48">
        <f t="shared" si="30"/>
        <v>10.596296296296316</v>
      </c>
      <c r="AB69" s="7"/>
      <c r="AC69" s="18">
        <f t="shared" si="35"/>
        <v>1.9511680819569034E-2</v>
      </c>
      <c r="AD69" s="18">
        <f t="shared" si="22"/>
        <v>-8.25</v>
      </c>
      <c r="AE69" s="19"/>
      <c r="AF69" s="18"/>
      <c r="AG69" s="7"/>
    </row>
    <row r="70" spans="1:33">
      <c r="A70" s="24">
        <v>317442</v>
      </c>
      <c r="B70" s="25">
        <f t="shared" si="36"/>
        <v>-317.44200000000001</v>
      </c>
      <c r="C70" s="25">
        <f t="shared" si="38"/>
        <v>0.81900000000001683</v>
      </c>
      <c r="D70" s="26">
        <v>627</v>
      </c>
      <c r="G70" s="9">
        <f t="shared" si="39"/>
        <v>-51.865915348061691</v>
      </c>
      <c r="H70" s="9">
        <f t="shared" si="40"/>
        <v>-51.092552871380654</v>
      </c>
      <c r="I70" s="32">
        <f t="shared" si="37"/>
        <v>480</v>
      </c>
      <c r="J70" s="32">
        <f t="shared" si="17"/>
        <v>499.33333333333331</v>
      </c>
      <c r="K70" s="35">
        <f t="shared" si="18"/>
        <v>482.44444444444446</v>
      </c>
      <c r="L70" s="32">
        <f t="shared" si="19"/>
        <v>16.888888888888857</v>
      </c>
      <c r="M70" s="48">
        <f t="shared" si="20"/>
        <v>-2.4444444444444571</v>
      </c>
      <c r="N70" s="7"/>
      <c r="O70" s="18">
        <f t="shared" si="34"/>
        <v>-0.60281418884041971</v>
      </c>
      <c r="P70" s="18">
        <f t="shared" si="15"/>
        <v>-2.82</v>
      </c>
      <c r="Q70" s="40"/>
      <c r="R70" s="18"/>
      <c r="S70" s="7"/>
      <c r="T70" s="6"/>
      <c r="U70" s="9">
        <f t="shared" si="41"/>
        <v>-149.30958744418373</v>
      </c>
      <c r="V70" s="9">
        <f t="shared" si="42"/>
        <v>-146.98950001414067</v>
      </c>
      <c r="W70" s="32">
        <f t="shared" si="33"/>
        <v>378</v>
      </c>
      <c r="X70" s="32">
        <f t="shared" si="27"/>
        <v>375.77777777777783</v>
      </c>
      <c r="Y70" s="35">
        <f t="shared" si="28"/>
        <v>416.05587761674713</v>
      </c>
      <c r="Z70" s="32">
        <f t="shared" si="29"/>
        <v>-40.278099838969297</v>
      </c>
      <c r="AA70" s="48">
        <f t="shared" si="30"/>
        <v>-38.055877616747125</v>
      </c>
      <c r="AB70" s="7"/>
      <c r="AC70" s="18">
        <f t="shared" si="35"/>
        <v>-0.62771842692141122</v>
      </c>
      <c r="AD70" s="18">
        <f t="shared" si="22"/>
        <v>-8.25</v>
      </c>
      <c r="AE70" s="19"/>
      <c r="AF70" s="18"/>
      <c r="AG70" s="7"/>
    </row>
    <row r="71" spans="1:33">
      <c r="A71" s="24">
        <v>316674</v>
      </c>
      <c r="B71" s="25">
        <f t="shared" si="36"/>
        <v>-316.67399999999998</v>
      </c>
      <c r="C71" s="25">
        <f t="shared" si="38"/>
        <v>0.7680000000000291</v>
      </c>
      <c r="D71" s="26">
        <v>639</v>
      </c>
      <c r="G71" s="9">
        <f t="shared" si="39"/>
        <v>-50.319190394699639</v>
      </c>
      <c r="H71" s="9">
        <f t="shared" si="40"/>
        <v>-49.545827918018603</v>
      </c>
      <c r="I71" s="32">
        <f t="shared" si="37"/>
        <v>504</v>
      </c>
      <c r="J71" s="32">
        <f t="shared" si="17"/>
        <v>489.66666666666669</v>
      </c>
      <c r="K71" s="35">
        <f t="shared" si="18"/>
        <v>479.88888888888891</v>
      </c>
      <c r="L71" s="32">
        <f t="shared" si="19"/>
        <v>9.7777777777777715</v>
      </c>
      <c r="M71" s="48">
        <f t="shared" si="20"/>
        <v>24.111111111111086</v>
      </c>
      <c r="N71" s="7"/>
      <c r="O71" s="18">
        <f t="shared" si="34"/>
        <v>-0.97465086853416649</v>
      </c>
      <c r="P71" s="18">
        <f t="shared" si="15"/>
        <v>-2.82</v>
      </c>
      <c r="Q71" s="40"/>
      <c r="R71" s="18"/>
      <c r="S71" s="7"/>
      <c r="T71" s="6"/>
      <c r="U71" s="9">
        <f t="shared" si="41"/>
        <v>-144.66941258409759</v>
      </c>
      <c r="V71" s="9">
        <f t="shared" si="42"/>
        <v>-142.34932515405453</v>
      </c>
      <c r="W71" s="32">
        <f t="shared" si="33"/>
        <v>339.66666666666669</v>
      </c>
      <c r="X71" s="32">
        <f t="shared" si="27"/>
        <v>356.61111111111114</v>
      </c>
      <c r="Y71" s="35">
        <f t="shared" si="28"/>
        <v>438.16698872785832</v>
      </c>
      <c r="Z71" s="32">
        <f t="shared" si="29"/>
        <v>-81.555877616747182</v>
      </c>
      <c r="AA71" s="48">
        <f t="shared" si="30"/>
        <v>-98.500322061191639</v>
      </c>
      <c r="AB71" s="7"/>
      <c r="AC71" s="18">
        <f t="shared" si="35"/>
        <v>-0.98123210639263281</v>
      </c>
      <c r="AD71" s="18">
        <f t="shared" si="22"/>
        <v>-8.25</v>
      </c>
      <c r="AE71" s="19"/>
      <c r="AF71" s="18"/>
      <c r="AG71" s="7"/>
    </row>
    <row r="72" spans="1:33">
      <c r="A72" s="24">
        <v>315937</v>
      </c>
      <c r="B72" s="25">
        <f t="shared" si="36"/>
        <v>-315.93700000000001</v>
      </c>
      <c r="C72" s="25">
        <f t="shared" si="38"/>
        <v>0.73699999999996635</v>
      </c>
      <c r="D72" s="26">
        <v>621</v>
      </c>
      <c r="F72" s="29" t="s">
        <v>85</v>
      </c>
      <c r="G72" s="9">
        <f t="shared" si="39"/>
        <v>-48.772465441337587</v>
      </c>
      <c r="H72" s="9">
        <f t="shared" si="40"/>
        <v>-47.999102964656551</v>
      </c>
      <c r="I72" s="32">
        <f>(I71+I73)/2</f>
        <v>485</v>
      </c>
      <c r="J72" s="32">
        <f t="shared" si="17"/>
        <v>485</v>
      </c>
      <c r="K72" s="35">
        <f t="shared" si="18"/>
        <v>474.72222222222223</v>
      </c>
      <c r="L72" s="32">
        <f t="shared" si="19"/>
        <v>10.277777777777771</v>
      </c>
      <c r="M72" s="48">
        <f t="shared" si="20"/>
        <v>10.277777777777771</v>
      </c>
      <c r="N72" s="7"/>
      <c r="O72" s="18">
        <f t="shared" si="34"/>
        <v>-0.8904375748029445</v>
      </c>
      <c r="P72" s="18">
        <f t="shared" ref="P72:P110" si="43">P71</f>
        <v>-2.82</v>
      </c>
      <c r="Q72" s="40"/>
      <c r="R72" s="18"/>
      <c r="S72" s="7"/>
      <c r="T72" s="6"/>
      <c r="U72" s="9">
        <f t="shared" si="41"/>
        <v>-140.02923772401144</v>
      </c>
      <c r="V72" s="9">
        <f t="shared" si="42"/>
        <v>-137.70915029396838</v>
      </c>
      <c r="W72" s="32">
        <f t="shared" si="33"/>
        <v>352.16666666666669</v>
      </c>
      <c r="X72" s="32">
        <f t="shared" si="27"/>
        <v>375.22222222222223</v>
      </c>
      <c r="Y72" s="35">
        <f t="shared" si="28"/>
        <v>459.00649490069787</v>
      </c>
      <c r="Z72" s="32">
        <f t="shared" si="29"/>
        <v>-83.784272678475645</v>
      </c>
      <c r="AA72" s="48">
        <f t="shared" si="30"/>
        <v>-106.83982823403119</v>
      </c>
      <c r="AB72" s="7"/>
      <c r="AC72" s="18">
        <f t="shared" si="35"/>
        <v>-0.87561637810260229</v>
      </c>
      <c r="AD72" s="18">
        <f t="shared" si="22"/>
        <v>-8.25</v>
      </c>
      <c r="AE72" s="19"/>
      <c r="AF72" s="18"/>
      <c r="AG72" s="7"/>
    </row>
    <row r="73" spans="1:33">
      <c r="A73" s="24">
        <v>315139</v>
      </c>
      <c r="B73" s="25">
        <f t="shared" si="36"/>
        <v>-315.13900000000001</v>
      </c>
      <c r="C73" s="25">
        <f t="shared" si="38"/>
        <v>0.79800000000000182</v>
      </c>
      <c r="D73" s="26">
        <v>620</v>
      </c>
      <c r="G73" s="9">
        <f t="shared" si="39"/>
        <v>-47.225740487975536</v>
      </c>
      <c r="H73" s="9">
        <f t="shared" si="40"/>
        <v>-46.452378011294499</v>
      </c>
      <c r="I73" s="32">
        <f t="shared" si="37"/>
        <v>466</v>
      </c>
      <c r="J73" s="32">
        <f t="shared" si="17"/>
        <v>451</v>
      </c>
      <c r="K73" s="35">
        <f t="shared" si="18"/>
        <v>471.55555555555554</v>
      </c>
      <c r="L73" s="32">
        <f t="shared" si="19"/>
        <v>-20.555555555555543</v>
      </c>
      <c r="M73" s="48">
        <f t="shared" si="20"/>
        <v>-5.5555555555555429</v>
      </c>
      <c r="N73" s="7"/>
      <c r="O73" s="18">
        <f t="shared" si="34"/>
        <v>-0.38957864371009715</v>
      </c>
      <c r="P73" s="18">
        <f t="shared" si="43"/>
        <v>-2.82</v>
      </c>
      <c r="Q73" s="40"/>
      <c r="R73" s="18"/>
      <c r="S73" s="7"/>
      <c r="T73" s="6"/>
      <c r="U73" s="9">
        <f t="shared" si="41"/>
        <v>-135.38906286392529</v>
      </c>
      <c r="V73" s="9">
        <f t="shared" si="42"/>
        <v>-133.06897543388223</v>
      </c>
      <c r="W73" s="32">
        <f t="shared" si="33"/>
        <v>433.83333333333331</v>
      </c>
      <c r="X73" s="32">
        <f t="shared" si="27"/>
        <v>472.28985507246375</v>
      </c>
      <c r="Y73" s="35">
        <f t="shared" si="28"/>
        <v>472.22529831950123</v>
      </c>
      <c r="Z73" s="32">
        <f t="shared" si="29"/>
        <v>6.4556752962516839E-2</v>
      </c>
      <c r="AA73" s="48">
        <f t="shared" si="30"/>
        <v>-38.39196498616792</v>
      </c>
      <c r="AB73" s="7"/>
      <c r="AC73" s="18">
        <f t="shared" si="35"/>
        <v>-0.36029001510629377</v>
      </c>
      <c r="AD73" s="18">
        <f t="shared" si="22"/>
        <v>-8.25</v>
      </c>
      <c r="AE73" s="19"/>
      <c r="AF73" s="18"/>
      <c r="AG73" s="7"/>
    </row>
    <row r="74" spans="1:33">
      <c r="A74" s="24">
        <v>314366</v>
      </c>
      <c r="B74" s="25">
        <f t="shared" si="36"/>
        <v>-314.36599999999999</v>
      </c>
      <c r="C74" s="25">
        <f t="shared" si="38"/>
        <v>0.77300000000002456</v>
      </c>
      <c r="D74" s="26">
        <v>624</v>
      </c>
      <c r="G74" s="9">
        <f t="shared" si="39"/>
        <v>-45.679015534613484</v>
      </c>
      <c r="H74" s="9">
        <f t="shared" si="40"/>
        <v>-44.905653057932447</v>
      </c>
      <c r="I74" s="32">
        <f t="shared" si="37"/>
        <v>402</v>
      </c>
      <c r="J74" s="32">
        <f t="shared" si="17"/>
        <v>429</v>
      </c>
      <c r="K74" s="35">
        <f t="shared" si="18"/>
        <v>467.66666666666669</v>
      </c>
      <c r="L74" s="32">
        <f t="shared" si="19"/>
        <v>-38.666666666666686</v>
      </c>
      <c r="M74" s="48">
        <f t="shared" si="20"/>
        <v>-65.666666666666686</v>
      </c>
      <c r="N74" s="7"/>
      <c r="O74" s="18">
        <f t="shared" si="34"/>
        <v>0.29356846445904466</v>
      </c>
      <c r="P74" s="18">
        <f t="shared" si="43"/>
        <v>-2.82</v>
      </c>
      <c r="Q74" s="40"/>
      <c r="R74" s="18"/>
      <c r="S74" s="7"/>
      <c r="T74" s="6"/>
      <c r="U74" s="9">
        <f t="shared" si="41"/>
        <v>-130.74888800383914</v>
      </c>
      <c r="V74" s="9">
        <f t="shared" si="42"/>
        <v>-128.42880057379608</v>
      </c>
      <c r="W74" s="32">
        <f t="shared" si="33"/>
        <v>630.86956521739125</v>
      </c>
      <c r="X74" s="32">
        <f t="shared" si="27"/>
        <v>561.23429951690821</v>
      </c>
      <c r="Y74" s="35">
        <f t="shared" si="28"/>
        <v>477.59566868987167</v>
      </c>
      <c r="Z74" s="32">
        <f t="shared" si="29"/>
        <v>83.638630827036536</v>
      </c>
      <c r="AA74" s="48">
        <f t="shared" si="30"/>
        <v>153.27389652751958</v>
      </c>
      <c r="AB74" s="7"/>
      <c r="AC74" s="18">
        <f t="shared" si="35"/>
        <v>0.32362005013574224</v>
      </c>
      <c r="AD74" s="18">
        <f t="shared" si="22"/>
        <v>-8.25</v>
      </c>
      <c r="AE74" s="19"/>
      <c r="AF74" s="18"/>
      <c r="AG74" s="7"/>
    </row>
    <row r="75" spans="1:33">
      <c r="A75" s="24">
        <v>313510</v>
      </c>
      <c r="B75" s="25">
        <f t="shared" si="36"/>
        <v>-313.51</v>
      </c>
      <c r="C75" s="25">
        <f t="shared" si="38"/>
        <v>0.85599999999999454</v>
      </c>
      <c r="D75" s="26">
        <v>589</v>
      </c>
      <c r="G75" s="9">
        <f t="shared" si="39"/>
        <v>-44.132290581251432</v>
      </c>
      <c r="H75" s="9">
        <f t="shared" si="40"/>
        <v>-43.358928104570396</v>
      </c>
      <c r="I75" s="32">
        <f t="shared" si="37"/>
        <v>419</v>
      </c>
      <c r="J75" s="32">
        <f t="shared" ref="J75:J96" si="44">AVERAGE(I74:I76)</f>
        <v>434.16666666666669</v>
      </c>
      <c r="K75" s="35">
        <f t="shared" ref="K75:K96" si="45">AVERAGE(I71:I79)</f>
        <v>468.11111111111109</v>
      </c>
      <c r="L75" s="32">
        <f t="shared" ref="L75:L96" si="46">J75-K75</f>
        <v>-33.9444444444444</v>
      </c>
      <c r="M75" s="48">
        <f t="shared" ref="M75:M96" si="47">I75-K75</f>
        <v>-49.111111111111086</v>
      </c>
      <c r="N75" s="7"/>
      <c r="O75" s="18">
        <f t="shared" si="34"/>
        <v>0.83935162545774411</v>
      </c>
      <c r="P75" s="18">
        <f t="shared" si="43"/>
        <v>-2.82</v>
      </c>
      <c r="Q75" s="40"/>
      <c r="R75" s="18"/>
      <c r="S75" s="7"/>
      <c r="T75" s="6"/>
      <c r="U75" s="9">
        <f t="shared" si="41"/>
        <v>-126.10871314375299</v>
      </c>
      <c r="V75" s="9">
        <f t="shared" si="42"/>
        <v>-123.78862571370993</v>
      </c>
      <c r="W75" s="32">
        <f t="shared" si="33"/>
        <v>619</v>
      </c>
      <c r="X75" s="32">
        <f t="shared" si="27"/>
        <v>609.30837359098223</v>
      </c>
      <c r="Y75" s="35">
        <f t="shared" si="28"/>
        <v>493.41789091209387</v>
      </c>
      <c r="Z75" s="32">
        <f t="shared" si="29"/>
        <v>115.89048267888836</v>
      </c>
      <c r="AA75" s="48">
        <f t="shared" si="30"/>
        <v>125.58210908790613</v>
      </c>
      <c r="AB75" s="7"/>
      <c r="AC75" s="18">
        <f t="shared" si="35"/>
        <v>0.85610469728303495</v>
      </c>
      <c r="AD75" s="18">
        <f t="shared" si="22"/>
        <v>-8.25</v>
      </c>
      <c r="AE75" s="19"/>
      <c r="AF75" s="18"/>
      <c r="AG75" s="7"/>
    </row>
    <row r="76" spans="1:33">
      <c r="A76" s="24">
        <v>312666</v>
      </c>
      <c r="B76" s="25">
        <f t="shared" si="36"/>
        <v>-312.666</v>
      </c>
      <c r="C76" s="25">
        <f t="shared" si="38"/>
        <v>0.84399999999999409</v>
      </c>
      <c r="D76" s="26">
        <v>561</v>
      </c>
      <c r="G76" s="9">
        <f t="shared" si="39"/>
        <v>-42.58556562788938</v>
      </c>
      <c r="H76" s="9">
        <f t="shared" si="40"/>
        <v>-41.812203151208344</v>
      </c>
      <c r="I76" s="32">
        <f t="shared" si="37"/>
        <v>481.5</v>
      </c>
      <c r="J76" s="32">
        <f t="shared" si="44"/>
        <v>464.33333333333331</v>
      </c>
      <c r="K76" s="35">
        <f t="shared" si="45"/>
        <v>459.24074074074076</v>
      </c>
      <c r="L76" s="32">
        <f t="shared" si="46"/>
        <v>5.0925925925925526</v>
      </c>
      <c r="M76" s="48">
        <f t="shared" si="47"/>
        <v>22.259259259259238</v>
      </c>
      <c r="N76" s="7"/>
      <c r="O76" s="18">
        <f t="shared" si="34"/>
        <v>0.99239283255052524</v>
      </c>
      <c r="P76" s="18">
        <f t="shared" si="43"/>
        <v>-2.82</v>
      </c>
      <c r="Q76" s="40"/>
      <c r="R76" s="18"/>
      <c r="S76" s="7"/>
      <c r="T76" s="6"/>
      <c r="U76" s="9">
        <f t="shared" si="41"/>
        <v>-121.46853828366685</v>
      </c>
      <c r="V76" s="9">
        <f t="shared" si="42"/>
        <v>-119.14845085362379</v>
      </c>
      <c r="W76" s="32">
        <f t="shared" ref="W76:W101" si="48">AVERAGEIFS(Methane,KyrBP,"&gt;"&amp;U76,KyrBP,"&lt;="&amp;U77)</f>
        <v>578.05555555555554</v>
      </c>
      <c r="X76" s="32">
        <f t="shared" si="27"/>
        <v>568.60826210826212</v>
      </c>
      <c r="Y76" s="35">
        <f t="shared" si="28"/>
        <v>510.39937239357528</v>
      </c>
      <c r="Z76" s="32">
        <f t="shared" si="29"/>
        <v>58.208889714686848</v>
      </c>
      <c r="AA76" s="48">
        <f t="shared" si="30"/>
        <v>67.656183161980266</v>
      </c>
      <c r="AB76" s="7"/>
      <c r="AC76" s="18">
        <f t="shared" si="35"/>
        <v>0.98800844202770566</v>
      </c>
      <c r="AD76" s="18">
        <f t="shared" si="22"/>
        <v>-8.25</v>
      </c>
      <c r="AE76" s="19"/>
      <c r="AF76" s="18"/>
      <c r="AG76" s="7"/>
    </row>
    <row r="77" spans="1:33">
      <c r="A77" s="24">
        <v>311769</v>
      </c>
      <c r="B77" s="25">
        <f t="shared" si="36"/>
        <v>-311.76900000000001</v>
      </c>
      <c r="C77" s="25">
        <f t="shared" si="38"/>
        <v>0.89699999999999136</v>
      </c>
      <c r="D77" s="26">
        <v>570</v>
      </c>
      <c r="G77" s="9">
        <f t="shared" si="39"/>
        <v>-41.038840674527329</v>
      </c>
      <c r="H77" s="9">
        <f t="shared" si="40"/>
        <v>-40.265478197846292</v>
      </c>
      <c r="I77" s="32">
        <f t="shared" si="37"/>
        <v>492.5</v>
      </c>
      <c r="J77" s="32">
        <f t="shared" si="44"/>
        <v>484.33333333333331</v>
      </c>
      <c r="K77" s="35">
        <f t="shared" si="45"/>
        <v>458.16137566137564</v>
      </c>
      <c r="L77" s="32">
        <f t="shared" si="46"/>
        <v>26.171957671957671</v>
      </c>
      <c r="M77" s="48">
        <f t="shared" si="47"/>
        <v>34.338624338624356</v>
      </c>
      <c r="N77" s="7"/>
      <c r="O77" s="18">
        <f t="shared" si="34"/>
        <v>0.681082404075115</v>
      </c>
      <c r="P77" s="18">
        <f t="shared" si="43"/>
        <v>-2.82</v>
      </c>
      <c r="Q77" s="40"/>
      <c r="R77" s="18"/>
      <c r="S77" s="7"/>
      <c r="T77" s="6"/>
      <c r="U77" s="9">
        <f t="shared" si="41"/>
        <v>-116.8283634235807</v>
      </c>
      <c r="V77" s="9">
        <f t="shared" si="42"/>
        <v>-114.50827599353764</v>
      </c>
      <c r="W77" s="32">
        <f t="shared" si="48"/>
        <v>508.76923076923077</v>
      </c>
      <c r="X77" s="32">
        <f t="shared" si="27"/>
        <v>514.9415954415955</v>
      </c>
      <c r="Y77" s="35">
        <f t="shared" si="28"/>
        <v>517.78826128246419</v>
      </c>
      <c r="Z77" s="32">
        <f t="shared" si="29"/>
        <v>-2.8466658408686953</v>
      </c>
      <c r="AA77" s="48">
        <f t="shared" si="30"/>
        <v>-9.0190305132334174</v>
      </c>
      <c r="AB77" s="7"/>
      <c r="AC77" s="18">
        <f t="shared" si="35"/>
        <v>0.65761205625689001</v>
      </c>
      <c r="AD77" s="18">
        <f t="shared" ref="AD77:AD107" si="49">AD76</f>
        <v>-8.25</v>
      </c>
      <c r="AE77" s="19"/>
      <c r="AF77" s="18"/>
      <c r="AG77" s="7"/>
    </row>
    <row r="78" spans="1:33">
      <c r="A78" s="24">
        <v>310980</v>
      </c>
      <c r="B78" s="25">
        <f t="shared" si="36"/>
        <v>-310.98</v>
      </c>
      <c r="C78" s="25">
        <f t="shared" si="38"/>
        <v>0.78899999999998727</v>
      </c>
      <c r="D78" s="26">
        <v>522</v>
      </c>
      <c r="G78" s="9">
        <f t="shared" si="39"/>
        <v>-39.492115721165277</v>
      </c>
      <c r="H78" s="9">
        <f t="shared" si="40"/>
        <v>-38.71875324448424</v>
      </c>
      <c r="I78" s="32">
        <f t="shared" si="37"/>
        <v>479</v>
      </c>
      <c r="J78" s="32">
        <f t="shared" si="44"/>
        <v>485.16666666666669</v>
      </c>
      <c r="K78" s="35">
        <f t="shared" si="45"/>
        <v>463.58359788359786</v>
      </c>
      <c r="L78" s="32">
        <f t="shared" si="46"/>
        <v>21.583068783068825</v>
      </c>
      <c r="M78" s="48">
        <f t="shared" si="47"/>
        <v>15.416402116402139</v>
      </c>
      <c r="N78" s="7"/>
      <c r="O78" s="18">
        <f t="shared" si="34"/>
        <v>5.1085949345184935E-2</v>
      </c>
      <c r="P78" s="18">
        <f t="shared" si="43"/>
        <v>-2.82</v>
      </c>
      <c r="Q78" s="40"/>
      <c r="R78" s="18"/>
      <c r="S78" s="7"/>
      <c r="T78" s="6"/>
      <c r="U78" s="9">
        <f t="shared" si="41"/>
        <v>-112.18818856349455</v>
      </c>
      <c r="V78" s="9">
        <f t="shared" si="42"/>
        <v>-109.86810113345149</v>
      </c>
      <c r="W78" s="32">
        <f t="shared" si="48"/>
        <v>458</v>
      </c>
      <c r="X78" s="32">
        <f t="shared" si="27"/>
        <v>495.72307692307686</v>
      </c>
      <c r="Y78" s="35">
        <f t="shared" si="28"/>
        <v>517.97344646764941</v>
      </c>
      <c r="Z78" s="32">
        <f t="shared" si="29"/>
        <v>-22.25036954457255</v>
      </c>
      <c r="AA78" s="48">
        <f t="shared" si="30"/>
        <v>-59.97344646764941</v>
      </c>
      <c r="AB78" s="7"/>
      <c r="AC78" s="18">
        <f t="shared" si="35"/>
        <v>1.9511680819560399E-2</v>
      </c>
      <c r="AD78" s="18">
        <f t="shared" si="49"/>
        <v>-8.25</v>
      </c>
      <c r="AE78" s="19"/>
      <c r="AF78" s="18"/>
      <c r="AG78" s="7"/>
    </row>
    <row r="79" spans="1:33">
      <c r="A79" s="24">
        <v>310035</v>
      </c>
      <c r="B79" s="25">
        <f t="shared" si="36"/>
        <v>-310.03500000000003</v>
      </c>
      <c r="C79" s="25">
        <f t="shared" si="38"/>
        <v>0.94499999999999318</v>
      </c>
      <c r="D79" s="26">
        <v>488</v>
      </c>
      <c r="G79" s="9">
        <f t="shared" si="39"/>
        <v>-37.945390767803225</v>
      </c>
      <c r="H79" s="9">
        <f t="shared" si="40"/>
        <v>-37.172028291122189</v>
      </c>
      <c r="I79" s="32">
        <f t="shared" si="37"/>
        <v>484</v>
      </c>
      <c r="J79" s="32">
        <f t="shared" si="44"/>
        <v>462.38888888888891</v>
      </c>
      <c r="K79" s="35">
        <f t="shared" si="45"/>
        <v>468.75026455026455</v>
      </c>
      <c r="L79" s="32">
        <f t="shared" si="46"/>
        <v>-6.3613756613756323</v>
      </c>
      <c r="M79" s="48">
        <f t="shared" si="47"/>
        <v>15.249735449735454</v>
      </c>
      <c r="N79" s="7"/>
      <c r="O79" s="18">
        <f t="shared" si="34"/>
        <v>-0.60281418884044213</v>
      </c>
      <c r="P79" s="18">
        <f t="shared" si="43"/>
        <v>-2.82</v>
      </c>
      <c r="Q79" s="40"/>
      <c r="R79" s="18"/>
      <c r="S79" s="7"/>
      <c r="T79" s="6"/>
      <c r="U79" s="9">
        <f t="shared" si="41"/>
        <v>-107.5480137034084</v>
      </c>
      <c r="V79" s="9">
        <f t="shared" si="42"/>
        <v>-105.22792627336534</v>
      </c>
      <c r="W79" s="32">
        <f t="shared" si="48"/>
        <v>520.4</v>
      </c>
      <c r="X79" s="32">
        <f t="shared" si="27"/>
        <v>490.3</v>
      </c>
      <c r="Y79" s="35">
        <f t="shared" si="28"/>
        <v>505.21016144349477</v>
      </c>
      <c r="Z79" s="32">
        <f t="shared" si="29"/>
        <v>-14.910161443494758</v>
      </c>
      <c r="AA79" s="48">
        <f t="shared" si="30"/>
        <v>15.189838556505208</v>
      </c>
      <c r="AB79" s="7"/>
      <c r="AC79" s="18">
        <f t="shared" si="35"/>
        <v>-0.62771842692141511</v>
      </c>
      <c r="AD79" s="18">
        <f t="shared" si="49"/>
        <v>-8.25</v>
      </c>
      <c r="AE79" s="19"/>
      <c r="AF79" s="18"/>
      <c r="AG79" s="7"/>
    </row>
    <row r="80" spans="1:33">
      <c r="A80" s="24">
        <v>308097</v>
      </c>
      <c r="B80" s="25">
        <f t="shared" si="36"/>
        <v>-308.09699999999998</v>
      </c>
      <c r="C80" s="25">
        <f t="shared" si="38"/>
        <v>1.938000000000045</v>
      </c>
      <c r="D80" s="26">
        <v>478</v>
      </c>
      <c r="G80" s="9">
        <f t="shared" si="39"/>
        <v>-36.398665814441173</v>
      </c>
      <c r="H80" s="9">
        <f t="shared" si="40"/>
        <v>-35.625303337760137</v>
      </c>
      <c r="I80" s="32">
        <f t="shared" si="37"/>
        <v>424.16666666666669</v>
      </c>
      <c r="J80" s="32">
        <f t="shared" si="44"/>
        <v>461.15079365079367</v>
      </c>
      <c r="K80" s="35">
        <f t="shared" si="45"/>
        <v>470.49629629629624</v>
      </c>
      <c r="L80" s="32">
        <f t="shared" si="46"/>
        <v>-9.3455026455025632</v>
      </c>
      <c r="M80" s="48">
        <f t="shared" si="47"/>
        <v>-46.329629629629551</v>
      </c>
      <c r="N80" s="7"/>
      <c r="O80" s="18">
        <f t="shared" si="34"/>
        <v>-0.9746508685341736</v>
      </c>
      <c r="P80" s="18">
        <f t="shared" si="43"/>
        <v>-2.82</v>
      </c>
      <c r="Q80" s="40"/>
      <c r="R80" s="18"/>
      <c r="S80" s="7"/>
      <c r="T80" s="6"/>
      <c r="U80" s="9">
        <f t="shared" si="41"/>
        <v>-102.90783884332225</v>
      </c>
      <c r="V80" s="9">
        <f t="shared" si="42"/>
        <v>-100.58775141327919</v>
      </c>
      <c r="W80" s="32">
        <f t="shared" si="48"/>
        <v>492.5</v>
      </c>
      <c r="X80" s="32">
        <f t="shared" si="27"/>
        <v>477.18888888888887</v>
      </c>
      <c r="Y80" s="35">
        <f t="shared" si="28"/>
        <v>494.32127255460586</v>
      </c>
      <c r="Z80" s="32">
        <f t="shared" si="29"/>
        <v>-17.132383665716986</v>
      </c>
      <c r="AA80" s="48">
        <f t="shared" si="30"/>
        <v>-1.821272554605855</v>
      </c>
      <c r="AB80" s="7"/>
      <c r="AC80" s="18">
        <f t="shared" si="35"/>
        <v>-0.98123210639263381</v>
      </c>
      <c r="AD80" s="18">
        <f t="shared" si="49"/>
        <v>-8.25</v>
      </c>
      <c r="AE80" s="19"/>
      <c r="AF80" s="18"/>
      <c r="AG80" s="7"/>
    </row>
    <row r="81" spans="1:33">
      <c r="A81" s="24">
        <v>307124</v>
      </c>
      <c r="B81" s="25">
        <f t="shared" si="36"/>
        <v>-307.12400000000002</v>
      </c>
      <c r="C81" s="25">
        <f t="shared" si="38"/>
        <v>0.97299999999995634</v>
      </c>
      <c r="D81" s="26">
        <v>478</v>
      </c>
      <c r="G81" s="9">
        <f t="shared" si="39"/>
        <v>-34.851940861079122</v>
      </c>
      <c r="H81" s="9">
        <f t="shared" si="40"/>
        <v>-34.078578384398085</v>
      </c>
      <c r="I81" s="32">
        <f t="shared" si="37"/>
        <v>475.28571428571428</v>
      </c>
      <c r="J81" s="32">
        <f t="shared" si="44"/>
        <v>471.41746031746032</v>
      </c>
      <c r="K81" s="35">
        <f t="shared" si="45"/>
        <v>463.21851851851858</v>
      </c>
      <c r="L81" s="32">
        <f t="shared" si="46"/>
        <v>8.1989417989417461</v>
      </c>
      <c r="M81" s="48">
        <f t="shared" si="47"/>
        <v>12.067195767195699</v>
      </c>
      <c r="N81" s="7"/>
      <c r="O81" s="18">
        <f t="shared" si="34"/>
        <v>-0.89043757480293173</v>
      </c>
      <c r="P81" s="18">
        <f t="shared" si="43"/>
        <v>-2.82</v>
      </c>
      <c r="Q81" s="40"/>
      <c r="R81" s="18"/>
      <c r="S81" s="7"/>
      <c r="T81" s="6"/>
      <c r="U81" s="9">
        <f t="shared" si="41"/>
        <v>-98.267663983236105</v>
      </c>
      <c r="V81" s="9">
        <f t="shared" si="42"/>
        <v>-95.947576553193045</v>
      </c>
      <c r="W81" s="32">
        <f t="shared" si="48"/>
        <v>418.66666666666669</v>
      </c>
      <c r="X81" s="32">
        <f t="shared" ref="X81:X97" si="50">AVERAGE(W80:W82)</f>
        <v>448.88888888888891</v>
      </c>
      <c r="Y81" s="35">
        <f t="shared" ref="Y81:Y97" si="51">AVERAGE(W77:W85)</f>
        <v>478.31509971509968</v>
      </c>
      <c r="Z81" s="32">
        <f t="shared" ref="Z81:Z97" si="52">X81-Y81</f>
        <v>-29.426210826210763</v>
      </c>
      <c r="AA81" s="48">
        <f t="shared" ref="AA81:AA97" si="53">W81-Y81</f>
        <v>-59.648433048432992</v>
      </c>
      <c r="AB81" s="7"/>
      <c r="AC81" s="18">
        <f t="shared" si="35"/>
        <v>-0.87561637810259896</v>
      </c>
      <c r="AD81" s="18">
        <f t="shared" si="49"/>
        <v>-8.25</v>
      </c>
      <c r="AE81" s="19"/>
      <c r="AF81" s="18"/>
      <c r="AG81" s="7"/>
    </row>
    <row r="82" spans="1:33">
      <c r="A82" s="24">
        <v>306088</v>
      </c>
      <c r="B82" s="25">
        <f t="shared" si="36"/>
        <v>-306.08800000000002</v>
      </c>
      <c r="C82" s="25">
        <f t="shared" si="38"/>
        <v>1.0360000000000014</v>
      </c>
      <c r="D82" s="26">
        <v>457</v>
      </c>
      <c r="G82" s="9">
        <f t="shared" si="39"/>
        <v>-33.30521590771707</v>
      </c>
      <c r="H82" s="9">
        <f t="shared" si="40"/>
        <v>-32.531853431036033</v>
      </c>
      <c r="I82" s="32">
        <f t="shared" si="37"/>
        <v>514.79999999999995</v>
      </c>
      <c r="J82" s="32">
        <f t="shared" si="44"/>
        <v>479.52857142857141</v>
      </c>
      <c r="K82" s="35">
        <f t="shared" si="45"/>
        <v>452.71851851851852</v>
      </c>
      <c r="L82" s="32">
        <f t="shared" si="46"/>
        <v>26.810052910052889</v>
      </c>
      <c r="M82" s="48">
        <f t="shared" si="47"/>
        <v>62.081481481481433</v>
      </c>
      <c r="N82" s="7"/>
      <c r="O82" s="18">
        <f t="shared" si="34"/>
        <v>-0.38957864371007117</v>
      </c>
      <c r="P82" s="18">
        <f t="shared" si="43"/>
        <v>-2.82</v>
      </c>
      <c r="Q82" s="40"/>
      <c r="R82" s="18"/>
      <c r="S82" s="7"/>
      <c r="T82" s="6"/>
      <c r="U82" s="9">
        <f t="shared" si="41"/>
        <v>-93.627489123149957</v>
      </c>
      <c r="V82" s="9">
        <f t="shared" si="42"/>
        <v>-91.307401693106897</v>
      </c>
      <c r="W82" s="32">
        <f t="shared" si="48"/>
        <v>435.5</v>
      </c>
      <c r="X82" s="32">
        <f t="shared" si="50"/>
        <v>456.72222222222223</v>
      </c>
      <c r="Y82" s="35">
        <f t="shared" si="51"/>
        <v>471.1185185185185</v>
      </c>
      <c r="Z82" s="32">
        <f t="shared" si="52"/>
        <v>-14.396296296296271</v>
      </c>
      <c r="AA82" s="48">
        <f t="shared" si="53"/>
        <v>-35.618518518518499</v>
      </c>
      <c r="AB82" s="7"/>
      <c r="AC82" s="18">
        <f t="shared" si="35"/>
        <v>-0.360290015106289</v>
      </c>
      <c r="AD82" s="18">
        <f t="shared" si="49"/>
        <v>-8.25</v>
      </c>
      <c r="AE82" s="19"/>
      <c r="AF82" s="18"/>
      <c r="AG82" s="7"/>
    </row>
    <row r="83" spans="1:33">
      <c r="A83" s="24">
        <v>305303</v>
      </c>
      <c r="B83" s="25">
        <f t="shared" si="36"/>
        <v>-305.303</v>
      </c>
      <c r="C83" s="25">
        <f t="shared" si="38"/>
        <v>0.78500000000002501</v>
      </c>
      <c r="D83" s="26">
        <v>443</v>
      </c>
      <c r="G83" s="9">
        <f t="shared" si="39"/>
        <v>-31.758490954355018</v>
      </c>
      <c r="H83" s="9">
        <f t="shared" si="40"/>
        <v>-30.985128477673982</v>
      </c>
      <c r="I83" s="32">
        <f t="shared" si="37"/>
        <v>448.5</v>
      </c>
      <c r="J83" s="32">
        <f t="shared" si="44"/>
        <v>466.00476190476189</v>
      </c>
      <c r="K83" s="35">
        <f t="shared" si="45"/>
        <v>441.42962962962963</v>
      </c>
      <c r="L83" s="32">
        <f t="shared" si="46"/>
        <v>24.575132275132262</v>
      </c>
      <c r="M83" s="48">
        <f t="shared" si="47"/>
        <v>7.0703703703703695</v>
      </c>
      <c r="N83" s="7"/>
      <c r="O83" s="18">
        <f t="shared" si="34"/>
        <v>0.29356846445907503</v>
      </c>
      <c r="P83" s="18">
        <f t="shared" si="43"/>
        <v>-2.82</v>
      </c>
      <c r="Q83" s="40"/>
      <c r="R83" s="18"/>
      <c r="S83" s="7"/>
      <c r="T83" s="6"/>
      <c r="U83" s="9">
        <f t="shared" si="41"/>
        <v>-88.987314263063809</v>
      </c>
      <c r="V83" s="9">
        <f t="shared" si="42"/>
        <v>-86.667226833020749</v>
      </c>
      <c r="W83" s="32">
        <f t="shared" si="48"/>
        <v>516</v>
      </c>
      <c r="X83" s="32">
        <f t="shared" si="50"/>
        <v>490.83333333333331</v>
      </c>
      <c r="Y83" s="35">
        <f t="shared" si="51"/>
        <v>467.34074074074073</v>
      </c>
      <c r="Z83" s="32">
        <f t="shared" si="52"/>
        <v>23.492592592592587</v>
      </c>
      <c r="AA83" s="48">
        <f t="shared" si="53"/>
        <v>48.659259259259272</v>
      </c>
      <c r="AB83" s="7"/>
      <c r="AC83" s="18">
        <f t="shared" si="35"/>
        <v>0.3236200501357504</v>
      </c>
      <c r="AD83" s="18">
        <f t="shared" si="49"/>
        <v>-8.25</v>
      </c>
      <c r="AE83" s="19"/>
      <c r="AF83" s="18"/>
      <c r="AG83" s="7"/>
    </row>
    <row r="84" spans="1:33">
      <c r="A84" s="24">
        <v>304584</v>
      </c>
      <c r="B84" s="25">
        <f t="shared" si="36"/>
        <v>-304.584</v>
      </c>
      <c r="C84" s="25">
        <f t="shared" si="38"/>
        <v>0.71899999999999409</v>
      </c>
      <c r="D84" s="26">
        <v>435</v>
      </c>
      <c r="G84" s="9">
        <f t="shared" si="39"/>
        <v>-30.211766000992966</v>
      </c>
      <c r="H84" s="9">
        <f t="shared" si="40"/>
        <v>-29.43840352431193</v>
      </c>
      <c r="I84" s="32">
        <f t="shared" si="37"/>
        <v>434.71428571428572</v>
      </c>
      <c r="J84" s="32">
        <f t="shared" si="44"/>
        <v>433.07142857142861</v>
      </c>
      <c r="K84" s="35">
        <f t="shared" si="45"/>
        <v>429.12407407407409</v>
      </c>
      <c r="L84" s="32">
        <f t="shared" si="46"/>
        <v>3.9473544973545245</v>
      </c>
      <c r="M84" s="48">
        <f t="shared" si="47"/>
        <v>5.5902116402116349</v>
      </c>
      <c r="N84" s="7"/>
      <c r="O84" s="18">
        <f t="shared" si="34"/>
        <v>0.83935162545776143</v>
      </c>
      <c r="P84" s="18">
        <f t="shared" si="43"/>
        <v>-2.82</v>
      </c>
      <c r="Q84" s="40"/>
      <c r="R84" s="18"/>
      <c r="S84" s="7"/>
      <c r="T84" s="6"/>
      <c r="U84" s="9">
        <f t="shared" si="41"/>
        <v>-84.34713940297766</v>
      </c>
      <c r="V84" s="9">
        <f t="shared" si="42"/>
        <v>-82.027051972934601</v>
      </c>
      <c r="W84" s="32">
        <f t="shared" si="48"/>
        <v>521</v>
      </c>
      <c r="X84" s="32">
        <f t="shared" si="50"/>
        <v>490.33333333333331</v>
      </c>
      <c r="Y84" s="35">
        <f t="shared" si="51"/>
        <v>456.2962962962963</v>
      </c>
      <c r="Z84" s="32">
        <f t="shared" si="52"/>
        <v>34.03703703703701</v>
      </c>
      <c r="AA84" s="48">
        <f t="shared" si="53"/>
        <v>64.703703703703695</v>
      </c>
      <c r="AB84" s="7"/>
      <c r="AC84" s="18">
        <f t="shared" si="35"/>
        <v>0.8561046972830394</v>
      </c>
      <c r="AD84" s="18">
        <f t="shared" si="49"/>
        <v>-8.25</v>
      </c>
      <c r="AE84" s="19"/>
      <c r="AF84" s="18"/>
      <c r="AG84" s="7"/>
    </row>
    <row r="85" spans="1:33">
      <c r="A85" s="24">
        <v>303951</v>
      </c>
      <c r="B85" s="25">
        <f t="shared" si="36"/>
        <v>-303.95100000000002</v>
      </c>
      <c r="C85" s="25">
        <f t="shared" si="38"/>
        <v>0.63299999999998136</v>
      </c>
      <c r="D85" s="26">
        <v>588</v>
      </c>
      <c r="G85" s="9">
        <f t="shared" si="39"/>
        <v>-28.665041047630915</v>
      </c>
      <c r="H85" s="9">
        <f t="shared" si="40"/>
        <v>-27.891678570949878</v>
      </c>
      <c r="I85" s="32">
        <f t="shared" si="37"/>
        <v>416</v>
      </c>
      <c r="J85" s="32">
        <f t="shared" si="44"/>
        <v>416.23809523809524</v>
      </c>
      <c r="K85" s="35">
        <f t="shared" si="45"/>
        <v>420.66111111111115</v>
      </c>
      <c r="L85" s="32">
        <f t="shared" si="46"/>
        <v>-4.4230158730159133</v>
      </c>
      <c r="M85" s="48">
        <f t="shared" si="47"/>
        <v>-4.6611111111111541</v>
      </c>
      <c r="N85" s="7"/>
      <c r="O85" s="18">
        <f t="shared" si="34"/>
        <v>0.99239283255052169</v>
      </c>
      <c r="P85" s="18">
        <f t="shared" si="43"/>
        <v>-2.82</v>
      </c>
      <c r="Q85" s="40"/>
      <c r="R85" s="18"/>
      <c r="S85" s="7"/>
      <c r="T85" s="6"/>
      <c r="U85" s="9">
        <f t="shared" si="41"/>
        <v>-79.706964542891512</v>
      </c>
      <c r="V85" s="9">
        <f t="shared" si="42"/>
        <v>-77.386877112848452</v>
      </c>
      <c r="W85" s="32">
        <f t="shared" si="48"/>
        <v>434</v>
      </c>
      <c r="X85" s="32">
        <f t="shared" si="50"/>
        <v>466.33333333333331</v>
      </c>
      <c r="Y85" s="35">
        <f t="shared" si="51"/>
        <v>448.96296296296299</v>
      </c>
      <c r="Z85" s="32">
        <f t="shared" si="52"/>
        <v>17.370370370370324</v>
      </c>
      <c r="AA85" s="48">
        <f t="shared" si="53"/>
        <v>-14.96296296296299</v>
      </c>
      <c r="AB85" s="7"/>
      <c r="AC85" s="18">
        <f t="shared" si="35"/>
        <v>0.98800844202770455</v>
      </c>
      <c r="AD85" s="18">
        <f t="shared" si="49"/>
        <v>-8.25</v>
      </c>
      <c r="AE85" s="19"/>
      <c r="AF85" s="18"/>
      <c r="AG85" s="7"/>
    </row>
    <row r="86" spans="1:33">
      <c r="A86" s="24">
        <v>303328</v>
      </c>
      <c r="B86" s="25">
        <f t="shared" si="36"/>
        <v>-303.32799999999997</v>
      </c>
      <c r="C86" s="25">
        <f t="shared" si="38"/>
        <v>0.62300000000004729</v>
      </c>
      <c r="D86" s="26">
        <v>568</v>
      </c>
      <c r="G86" s="9">
        <f t="shared" si="39"/>
        <v>-27.118316094268863</v>
      </c>
      <c r="H86" s="9">
        <f t="shared" si="40"/>
        <v>-26.344953617587826</v>
      </c>
      <c r="I86" s="32">
        <f t="shared" si="37"/>
        <v>398</v>
      </c>
      <c r="J86" s="32">
        <f t="shared" si="44"/>
        <v>397.13333333333338</v>
      </c>
      <c r="K86" s="35">
        <f t="shared" si="45"/>
        <v>409.96269841269839</v>
      </c>
      <c r="L86" s="32">
        <f t="shared" si="46"/>
        <v>-12.829365079365004</v>
      </c>
      <c r="M86" s="48">
        <f t="shared" si="47"/>
        <v>-11.962698412698387</v>
      </c>
      <c r="N86" s="7"/>
      <c r="O86" s="18">
        <f t="shared" si="34"/>
        <v>0.68108240407509435</v>
      </c>
      <c r="P86" s="18">
        <f t="shared" si="43"/>
        <v>-2.82</v>
      </c>
      <c r="Q86" s="40"/>
      <c r="R86" s="18"/>
      <c r="S86" s="7"/>
      <c r="T86" s="6"/>
      <c r="U86" s="9">
        <f t="shared" si="41"/>
        <v>-75.066789682805364</v>
      </c>
      <c r="V86" s="9">
        <f t="shared" si="42"/>
        <v>-72.746702252762304</v>
      </c>
      <c r="W86" s="32">
        <f t="shared" si="48"/>
        <v>444</v>
      </c>
      <c r="X86" s="32">
        <f t="shared" si="50"/>
        <v>434</v>
      </c>
      <c r="Y86" s="35">
        <f t="shared" si="51"/>
        <v>460.33333333333331</v>
      </c>
      <c r="Z86" s="32">
        <f t="shared" si="52"/>
        <v>-26.333333333333314</v>
      </c>
      <c r="AA86" s="48">
        <f t="shared" si="53"/>
        <v>-16.333333333333314</v>
      </c>
      <c r="AB86" s="7"/>
      <c r="AC86" s="18">
        <f t="shared" si="35"/>
        <v>0.65761205625688479</v>
      </c>
      <c r="AD86" s="18">
        <f t="shared" si="49"/>
        <v>-8.25</v>
      </c>
      <c r="AE86" s="19"/>
      <c r="AF86" s="18"/>
      <c r="AG86" s="7"/>
    </row>
    <row r="87" spans="1:33">
      <c r="A87" s="24">
        <v>302452</v>
      </c>
      <c r="B87" s="25">
        <f t="shared" si="36"/>
        <v>-302.452</v>
      </c>
      <c r="C87" s="25">
        <f t="shared" si="38"/>
        <v>0.87599999999997635</v>
      </c>
      <c r="D87" s="26">
        <v>603</v>
      </c>
      <c r="G87" s="9">
        <f t="shared" si="39"/>
        <v>-25.571591140906811</v>
      </c>
      <c r="H87" s="9">
        <f t="shared" si="40"/>
        <v>-24.798228664225775</v>
      </c>
      <c r="I87" s="32">
        <f t="shared" si="37"/>
        <v>377.4</v>
      </c>
      <c r="J87" s="32">
        <f t="shared" si="44"/>
        <v>382.88333333333338</v>
      </c>
      <c r="K87" s="35">
        <f t="shared" si="45"/>
        <v>391.54047619047623</v>
      </c>
      <c r="L87" s="32">
        <f t="shared" si="46"/>
        <v>-8.6571428571428442</v>
      </c>
      <c r="M87" s="48">
        <f t="shared" si="47"/>
        <v>-14.140476190476249</v>
      </c>
      <c r="N87" s="7"/>
      <c r="O87" s="18">
        <f t="shared" si="34"/>
        <v>5.1085949345156798E-2</v>
      </c>
      <c r="P87" s="18">
        <f t="shared" si="43"/>
        <v>-2.82</v>
      </c>
      <c r="Q87" s="40"/>
      <c r="R87" s="18"/>
      <c r="S87" s="7"/>
      <c r="T87" s="6"/>
      <c r="U87" s="9">
        <f t="shared" si="41"/>
        <v>-70.426614822719216</v>
      </c>
      <c r="V87" s="9">
        <f t="shared" si="42"/>
        <v>-68.106527392676156</v>
      </c>
      <c r="W87" s="32">
        <f t="shared" si="48"/>
        <v>424</v>
      </c>
      <c r="X87" s="32">
        <f t="shared" si="50"/>
        <v>429.66666666666669</v>
      </c>
      <c r="Y87" s="35">
        <f t="shared" si="51"/>
        <v>466.61111111111109</v>
      </c>
      <c r="Z87" s="32">
        <f t="shared" si="52"/>
        <v>-36.9444444444444</v>
      </c>
      <c r="AA87" s="48">
        <f t="shared" si="53"/>
        <v>-42.611111111111086</v>
      </c>
      <c r="AB87" s="7"/>
      <c r="AC87" s="18">
        <f t="shared" si="35"/>
        <v>1.9511680819557092E-2</v>
      </c>
      <c r="AD87" s="18">
        <f t="shared" si="49"/>
        <v>-8.25</v>
      </c>
      <c r="AE87" s="19"/>
      <c r="AF87" s="18"/>
      <c r="AG87" s="7"/>
    </row>
    <row r="88" spans="1:33">
      <c r="A88" s="24">
        <v>301489</v>
      </c>
      <c r="B88" s="25">
        <f t="shared" si="36"/>
        <v>-301.48899999999998</v>
      </c>
      <c r="C88" s="25">
        <f t="shared" si="38"/>
        <v>0.96300000000002228</v>
      </c>
      <c r="D88" s="26">
        <v>539</v>
      </c>
      <c r="G88" s="9">
        <f t="shared" si="39"/>
        <v>-24.02486618754476</v>
      </c>
      <c r="H88" s="9">
        <f t="shared" si="40"/>
        <v>-23.251503710863723</v>
      </c>
      <c r="I88" s="32">
        <f t="shared" si="37"/>
        <v>373.25</v>
      </c>
      <c r="J88" s="32">
        <f t="shared" si="44"/>
        <v>366.2166666666667</v>
      </c>
      <c r="K88" s="35">
        <f t="shared" si="45"/>
        <v>383.818253968254</v>
      </c>
      <c r="L88" s="32">
        <f t="shared" si="46"/>
        <v>-17.601587301587301</v>
      </c>
      <c r="M88" s="48">
        <f t="shared" si="47"/>
        <v>-10.568253968253998</v>
      </c>
      <c r="N88" s="7"/>
      <c r="O88" s="18">
        <f t="shared" si="34"/>
        <v>-0.60281418884046467</v>
      </c>
      <c r="P88" s="18">
        <f t="shared" si="43"/>
        <v>-2.82</v>
      </c>
      <c r="Q88" s="40"/>
      <c r="R88" s="18"/>
      <c r="S88" s="7"/>
      <c r="T88" s="6"/>
      <c r="U88" s="9">
        <f t="shared" si="41"/>
        <v>-65.786439962633068</v>
      </c>
      <c r="V88" s="9">
        <f t="shared" si="42"/>
        <v>-63.466352532590008</v>
      </c>
      <c r="W88" s="32">
        <f t="shared" si="48"/>
        <v>421</v>
      </c>
      <c r="X88" s="32">
        <f t="shared" si="50"/>
        <v>423.83333333333331</v>
      </c>
      <c r="Y88" s="35">
        <f t="shared" si="51"/>
        <v>456.94444444444446</v>
      </c>
      <c r="Z88" s="32">
        <f t="shared" si="52"/>
        <v>-33.111111111111143</v>
      </c>
      <c r="AA88" s="48">
        <f t="shared" si="53"/>
        <v>-35.944444444444457</v>
      </c>
      <c r="AB88" s="7"/>
      <c r="AC88" s="18">
        <f t="shared" si="35"/>
        <v>-0.6277184269214191</v>
      </c>
      <c r="AD88" s="18">
        <f t="shared" si="49"/>
        <v>-8.25</v>
      </c>
      <c r="AE88" s="19"/>
      <c r="AF88" s="18"/>
      <c r="AG88" s="7"/>
    </row>
    <row r="89" spans="1:33">
      <c r="A89" s="24">
        <v>300639</v>
      </c>
      <c r="B89" s="25">
        <f t="shared" si="36"/>
        <v>-300.63900000000001</v>
      </c>
      <c r="C89" s="25">
        <f t="shared" si="38"/>
        <v>0.84999999999996589</v>
      </c>
      <c r="D89" s="26">
        <v>545</v>
      </c>
      <c r="G89" s="9">
        <f t="shared" si="39"/>
        <v>-22.478141234182708</v>
      </c>
      <c r="H89" s="9">
        <f t="shared" si="40"/>
        <v>-21.704778757501671</v>
      </c>
      <c r="I89" s="32">
        <f t="shared" si="37"/>
        <v>348</v>
      </c>
      <c r="J89" s="32">
        <f t="shared" si="44"/>
        <v>366.75</v>
      </c>
      <c r="K89" s="35">
        <f t="shared" si="45"/>
        <v>387.99814814814818</v>
      </c>
      <c r="L89" s="32">
        <f t="shared" si="46"/>
        <v>-21.248148148148175</v>
      </c>
      <c r="M89" s="48">
        <f t="shared" si="47"/>
        <v>-39.998148148148175</v>
      </c>
      <c r="N89" s="7"/>
      <c r="O89" s="18">
        <f t="shared" si="34"/>
        <v>-0.97465086853417993</v>
      </c>
      <c r="P89" s="18">
        <f t="shared" si="43"/>
        <v>-2.82</v>
      </c>
      <c r="Q89" s="40"/>
      <c r="R89" s="18"/>
      <c r="S89" s="7"/>
      <c r="T89" s="6"/>
      <c r="U89" s="9">
        <f t="shared" si="41"/>
        <v>-61.14626510254692</v>
      </c>
      <c r="V89" s="9">
        <f t="shared" si="42"/>
        <v>-58.82617767250386</v>
      </c>
      <c r="W89" s="32">
        <f t="shared" si="48"/>
        <v>426.5</v>
      </c>
      <c r="X89" s="32">
        <f t="shared" si="50"/>
        <v>456.16666666666669</v>
      </c>
      <c r="Y89" s="35">
        <f t="shared" si="51"/>
        <v>452.78571428571428</v>
      </c>
      <c r="Z89" s="32">
        <f t="shared" si="52"/>
        <v>3.380952380952408</v>
      </c>
      <c r="AA89" s="48">
        <f t="shared" si="53"/>
        <v>-26.285714285714278</v>
      </c>
      <c r="AB89" s="7"/>
      <c r="AC89" s="18">
        <f t="shared" si="35"/>
        <v>-0.98123210639263514</v>
      </c>
      <c r="AD89" s="18">
        <f t="shared" si="49"/>
        <v>-8.25</v>
      </c>
      <c r="AE89" s="19"/>
      <c r="AF89" s="18"/>
      <c r="AG89" s="7"/>
    </row>
    <row r="90" spans="1:33">
      <c r="A90" s="24">
        <v>299875</v>
      </c>
      <c r="B90" s="25">
        <f t="shared" si="36"/>
        <v>-299.875</v>
      </c>
      <c r="C90" s="25">
        <f t="shared" si="38"/>
        <v>0.76400000000001</v>
      </c>
      <c r="D90" s="26">
        <v>511</v>
      </c>
      <c r="G90" s="9">
        <f t="shared" si="39"/>
        <v>-20.931416280820656</v>
      </c>
      <c r="H90" s="9">
        <f t="shared" si="40"/>
        <v>-20.15805380413962</v>
      </c>
      <c r="I90" s="32">
        <f t="shared" si="37"/>
        <v>379</v>
      </c>
      <c r="J90" s="32">
        <f t="shared" si="44"/>
        <v>358.66666666666669</v>
      </c>
      <c r="K90" s="35">
        <f t="shared" si="45"/>
        <v>404.62777777777779</v>
      </c>
      <c r="L90" s="32">
        <f t="shared" si="46"/>
        <v>-45.961111111111109</v>
      </c>
      <c r="M90" s="48">
        <f t="shared" si="47"/>
        <v>-25.627777777777794</v>
      </c>
      <c r="N90" s="7"/>
      <c r="O90" s="18">
        <f t="shared" si="34"/>
        <v>-0.89043757480291852</v>
      </c>
      <c r="P90" s="18">
        <f t="shared" si="43"/>
        <v>-2.82</v>
      </c>
      <c r="Q90" s="40"/>
      <c r="R90" s="18"/>
      <c r="S90" s="7"/>
      <c r="T90" s="6"/>
      <c r="U90" s="9">
        <f t="shared" si="41"/>
        <v>-56.506090242460772</v>
      </c>
      <c r="V90" s="9">
        <f t="shared" si="42"/>
        <v>-54.186002812417712</v>
      </c>
      <c r="W90" s="32">
        <f t="shared" si="48"/>
        <v>521</v>
      </c>
      <c r="X90" s="32">
        <f t="shared" si="50"/>
        <v>479.83333333333331</v>
      </c>
      <c r="Y90" s="35">
        <f t="shared" si="51"/>
        <v>455.00793650793651</v>
      </c>
      <c r="Z90" s="32">
        <f t="shared" si="52"/>
        <v>24.825396825396808</v>
      </c>
      <c r="AA90" s="48">
        <f t="shared" si="53"/>
        <v>65.992063492063494</v>
      </c>
      <c r="AB90" s="7"/>
      <c r="AC90" s="18">
        <f t="shared" si="35"/>
        <v>-0.87561637810259563</v>
      </c>
      <c r="AD90" s="18">
        <f t="shared" si="49"/>
        <v>-8.25</v>
      </c>
      <c r="AE90" s="19"/>
      <c r="AF90" s="18"/>
      <c r="AG90" s="7"/>
    </row>
    <row r="91" spans="1:33">
      <c r="A91" s="24">
        <v>299016</v>
      </c>
      <c r="B91" s="25">
        <f t="shared" si="36"/>
        <v>-299.01600000000002</v>
      </c>
      <c r="C91" s="25">
        <f t="shared" si="38"/>
        <v>0.85899999999998045</v>
      </c>
      <c r="D91" s="26">
        <v>486</v>
      </c>
      <c r="G91" s="9">
        <f t="shared" si="39"/>
        <v>-19.384691327458604</v>
      </c>
      <c r="H91" s="9">
        <f t="shared" si="40"/>
        <v>-18.611328850777568</v>
      </c>
      <c r="I91" s="32">
        <f t="shared" si="37"/>
        <v>349</v>
      </c>
      <c r="J91" s="32">
        <f t="shared" si="44"/>
        <v>369</v>
      </c>
      <c r="K91" s="35">
        <f t="shared" si="45"/>
        <v>425.01666666666665</v>
      </c>
      <c r="L91" s="32">
        <f t="shared" si="46"/>
        <v>-56.016666666666652</v>
      </c>
      <c r="M91" s="48">
        <f t="shared" si="47"/>
        <v>-76.016666666666652</v>
      </c>
      <c r="N91" s="7"/>
      <c r="O91" s="18">
        <f t="shared" si="34"/>
        <v>-0.38957864371004602</v>
      </c>
      <c r="P91" s="18">
        <f t="shared" si="43"/>
        <v>-2.82</v>
      </c>
      <c r="Q91" s="40"/>
      <c r="R91" s="18"/>
      <c r="S91" s="7"/>
      <c r="T91" s="6"/>
      <c r="U91" s="9">
        <f t="shared" si="41"/>
        <v>-51.865915382374624</v>
      </c>
      <c r="V91" s="9">
        <f t="shared" si="42"/>
        <v>-49.545827952331564</v>
      </c>
      <c r="W91" s="32">
        <f t="shared" si="48"/>
        <v>492</v>
      </c>
      <c r="X91" s="32">
        <f t="shared" si="50"/>
        <v>480.66666666666669</v>
      </c>
      <c r="Y91" s="35">
        <f t="shared" si="51"/>
        <v>457.13988095238096</v>
      </c>
      <c r="Z91" s="32">
        <f t="shared" si="52"/>
        <v>23.526785714285722</v>
      </c>
      <c r="AA91" s="48">
        <f t="shared" si="53"/>
        <v>34.860119047619037</v>
      </c>
      <c r="AB91" s="7"/>
      <c r="AC91" s="18">
        <f t="shared" si="35"/>
        <v>-0.36029001510628428</v>
      </c>
      <c r="AD91" s="18">
        <f t="shared" si="49"/>
        <v>-8.25</v>
      </c>
      <c r="AE91" s="19"/>
      <c r="AF91" s="18"/>
      <c r="AG91" s="7"/>
    </row>
    <row r="92" spans="1:33">
      <c r="A92" s="24">
        <v>298058</v>
      </c>
      <c r="B92" s="25">
        <f t="shared" si="36"/>
        <v>-298.05799999999999</v>
      </c>
      <c r="C92" s="25">
        <f t="shared" si="38"/>
        <v>0.95800000000002683</v>
      </c>
      <c r="D92" s="26">
        <v>487</v>
      </c>
      <c r="G92" s="9">
        <f t="shared" si="39"/>
        <v>-17.837966374096553</v>
      </c>
      <c r="H92" s="9">
        <f t="shared" si="40"/>
        <v>-17.064603897415516</v>
      </c>
      <c r="I92" s="32">
        <f t="shared" si="37"/>
        <v>379</v>
      </c>
      <c r="J92" s="32">
        <f t="shared" si="44"/>
        <v>400.11111111111109</v>
      </c>
      <c r="K92" s="35">
        <f t="shared" si="45"/>
        <v>446.30555555555554</v>
      </c>
      <c r="L92" s="32">
        <f t="shared" si="46"/>
        <v>-46.194444444444457</v>
      </c>
      <c r="M92" s="48">
        <f t="shared" si="47"/>
        <v>-67.305555555555543</v>
      </c>
      <c r="N92" s="7"/>
      <c r="O92" s="18">
        <f t="shared" si="34"/>
        <v>0.29356846445910112</v>
      </c>
      <c r="P92" s="18">
        <f t="shared" si="43"/>
        <v>-2.82</v>
      </c>
      <c r="Q92" s="40"/>
      <c r="R92" s="18"/>
      <c r="S92" s="7"/>
      <c r="T92" s="6"/>
      <c r="U92" s="9">
        <f t="shared" si="41"/>
        <v>-47.225740522288476</v>
      </c>
      <c r="V92" s="9">
        <f t="shared" si="42"/>
        <v>-44.905653092245416</v>
      </c>
      <c r="W92" s="32">
        <f t="shared" si="48"/>
        <v>429</v>
      </c>
      <c r="X92" s="32">
        <f t="shared" si="50"/>
        <v>468.19047619047615</v>
      </c>
      <c r="Y92" s="35">
        <f t="shared" si="51"/>
        <v>453.81543650793651</v>
      </c>
      <c r="Z92" s="32">
        <f t="shared" si="52"/>
        <v>14.375039682539636</v>
      </c>
      <c r="AA92" s="48">
        <f t="shared" si="53"/>
        <v>-24.815436507936511</v>
      </c>
      <c r="AB92" s="7"/>
      <c r="AC92" s="18">
        <f t="shared" si="35"/>
        <v>0.32362005013575357</v>
      </c>
      <c r="AD92" s="18">
        <f t="shared" si="49"/>
        <v>-8.25</v>
      </c>
      <c r="AE92" s="19"/>
      <c r="AF92" s="18"/>
      <c r="AG92" s="7"/>
    </row>
    <row r="93" spans="1:33">
      <c r="A93" s="24">
        <v>297181</v>
      </c>
      <c r="B93" s="25">
        <f t="shared" si="36"/>
        <v>-297.18099999999998</v>
      </c>
      <c r="C93" s="25">
        <f t="shared" si="38"/>
        <v>0.87700000000000955</v>
      </c>
      <c r="D93" s="26">
        <v>460</v>
      </c>
      <c r="F93" s="29" t="s">
        <v>85</v>
      </c>
      <c r="G93" s="9">
        <f t="shared" si="39"/>
        <v>-16.291241420734501</v>
      </c>
      <c r="H93" s="9">
        <f t="shared" si="40"/>
        <v>-15.517878944053466</v>
      </c>
      <c r="I93" s="32">
        <f>(I92+I94)/2</f>
        <v>472.33333333333331</v>
      </c>
      <c r="J93" s="32">
        <f t="shared" si="44"/>
        <v>472.33333333333331</v>
      </c>
      <c r="K93" s="35">
        <f t="shared" si="45"/>
        <v>470.66666666666669</v>
      </c>
      <c r="L93" s="32">
        <f t="shared" si="46"/>
        <v>1.6666666666666288</v>
      </c>
      <c r="M93" s="48">
        <f t="shared" si="47"/>
        <v>1.6666666666666288</v>
      </c>
      <c r="N93" s="7"/>
      <c r="O93" s="18">
        <f t="shared" si="34"/>
        <v>0.8393516254577772</v>
      </c>
      <c r="P93" s="18">
        <f t="shared" si="43"/>
        <v>-2.82</v>
      </c>
      <c r="Q93" s="40"/>
      <c r="R93" s="18"/>
      <c r="S93" s="7"/>
      <c r="T93" s="6"/>
      <c r="U93" s="9">
        <f t="shared" si="41"/>
        <v>-42.585565662202328</v>
      </c>
      <c r="V93" s="9">
        <f t="shared" si="42"/>
        <v>-40.265478232159268</v>
      </c>
      <c r="W93" s="32">
        <f t="shared" si="48"/>
        <v>483.57142857142856</v>
      </c>
      <c r="X93" s="32">
        <f t="shared" si="50"/>
        <v>455.52380952380946</v>
      </c>
      <c r="Y93" s="35">
        <f t="shared" si="51"/>
        <v>448.14876984126983</v>
      </c>
      <c r="Z93" s="32">
        <f t="shared" si="52"/>
        <v>7.3750396825396365</v>
      </c>
      <c r="AA93" s="48">
        <f t="shared" si="53"/>
        <v>35.42265873015873</v>
      </c>
      <c r="AB93" s="7"/>
      <c r="AC93" s="18">
        <f t="shared" si="35"/>
        <v>0.85610469728304206</v>
      </c>
      <c r="AD93" s="18">
        <f t="shared" si="49"/>
        <v>-8.25</v>
      </c>
      <c r="AE93" s="19"/>
      <c r="AF93" s="18"/>
      <c r="AG93" s="7"/>
    </row>
    <row r="94" spans="1:33">
      <c r="A94" s="24">
        <v>295514</v>
      </c>
      <c r="B94" s="25">
        <f t="shared" si="36"/>
        <v>-295.51400000000001</v>
      </c>
      <c r="C94" s="25">
        <f t="shared" si="38"/>
        <v>1.6669999999999732</v>
      </c>
      <c r="D94" s="26">
        <v>464</v>
      </c>
      <c r="G94" s="9">
        <f t="shared" si="39"/>
        <v>-14.744516467372451</v>
      </c>
      <c r="H94" s="9">
        <f t="shared" si="40"/>
        <v>-13.971153990691416</v>
      </c>
      <c r="I94" s="32">
        <f t="shared" si="37"/>
        <v>565.66666666666663</v>
      </c>
      <c r="J94" s="32">
        <f t="shared" si="44"/>
        <v>539.83333333333337</v>
      </c>
      <c r="K94" s="35">
        <f t="shared" si="45"/>
        <v>500.44444444444446</v>
      </c>
      <c r="L94" s="32">
        <f t="shared" si="46"/>
        <v>39.388888888888914</v>
      </c>
      <c r="M94" s="48">
        <f t="shared" si="47"/>
        <v>65.222222222222172</v>
      </c>
      <c r="N94" s="7"/>
      <c r="O94" s="18">
        <f t="shared" si="34"/>
        <v>0.99239283255051824</v>
      </c>
      <c r="P94" s="18">
        <f t="shared" si="43"/>
        <v>-2.82</v>
      </c>
      <c r="Q94" s="40"/>
      <c r="R94" s="18"/>
      <c r="U94" s="9">
        <f t="shared" si="41"/>
        <v>-37.945390802116179</v>
      </c>
      <c r="V94" s="9">
        <f t="shared" si="42"/>
        <v>-35.62530337207312</v>
      </c>
      <c r="W94" s="32">
        <f t="shared" si="48"/>
        <v>454</v>
      </c>
      <c r="X94" s="32">
        <f t="shared" si="50"/>
        <v>466.91964285714283</v>
      </c>
      <c r="Y94" s="35">
        <f t="shared" si="51"/>
        <v>441.75988095238091</v>
      </c>
      <c r="Z94" s="32">
        <f t="shared" si="52"/>
        <v>25.159761904761922</v>
      </c>
      <c r="AA94" s="48">
        <f t="shared" si="53"/>
        <v>12.240119047619089</v>
      </c>
      <c r="AB94" s="7"/>
      <c r="AC94" s="18">
        <f t="shared" si="35"/>
        <v>0.98800844202770377</v>
      </c>
      <c r="AD94" s="18">
        <f t="shared" si="49"/>
        <v>-8.25</v>
      </c>
    </row>
    <row r="95" spans="1:33">
      <c r="A95" s="24">
        <v>294611</v>
      </c>
      <c r="B95" s="25">
        <f t="shared" si="36"/>
        <v>-294.61099999999999</v>
      </c>
      <c r="C95" s="25">
        <f t="shared" si="38"/>
        <v>0.90300000000002001</v>
      </c>
      <c r="D95" s="26">
        <v>468</v>
      </c>
      <c r="G95" s="9">
        <f t="shared" si="39"/>
        <v>-13.197791514010401</v>
      </c>
      <c r="H95" s="9">
        <f t="shared" si="40"/>
        <v>-12.424429037329366</v>
      </c>
      <c r="I95" s="32">
        <f t="shared" si="37"/>
        <v>581.5</v>
      </c>
      <c r="J95" s="32">
        <f t="shared" si="44"/>
        <v>572.05555555555554</v>
      </c>
      <c r="K95" s="35">
        <f t="shared" si="45"/>
        <v>522.88888888888891</v>
      </c>
      <c r="L95" s="32">
        <f t="shared" si="46"/>
        <v>49.166666666666629</v>
      </c>
      <c r="M95" s="48">
        <f t="shared" si="47"/>
        <v>58.611111111111086</v>
      </c>
      <c r="N95" s="7"/>
      <c r="O95" s="18">
        <f t="shared" si="34"/>
        <v>0.68108240407507437</v>
      </c>
      <c r="P95" s="18">
        <f t="shared" si="43"/>
        <v>-2.82</v>
      </c>
      <c r="Q95" s="40"/>
      <c r="R95" s="18"/>
      <c r="U95" s="9">
        <f t="shared" si="41"/>
        <v>-33.305215942030031</v>
      </c>
      <c r="V95" s="9">
        <f t="shared" si="42"/>
        <v>-30.985128511986971</v>
      </c>
      <c r="W95" s="32">
        <f t="shared" si="48"/>
        <v>463.1875</v>
      </c>
      <c r="X95" s="32">
        <f t="shared" si="50"/>
        <v>437.08916666666664</v>
      </c>
      <c r="Y95" s="35">
        <f t="shared" si="51"/>
        <v>447.27839947089944</v>
      </c>
      <c r="Z95" s="32">
        <f t="shared" si="52"/>
        <v>-10.189232804232802</v>
      </c>
      <c r="AA95" s="48">
        <f t="shared" si="53"/>
        <v>15.909100529100556</v>
      </c>
      <c r="AB95" s="7"/>
      <c r="AC95" s="18">
        <f t="shared" si="35"/>
        <v>0.65761205625688068</v>
      </c>
      <c r="AD95" s="18">
        <f t="shared" si="49"/>
        <v>-8.25</v>
      </c>
    </row>
    <row r="96" spans="1:33">
      <c r="A96" s="24">
        <v>293700</v>
      </c>
      <c r="B96" s="25">
        <f t="shared" si="36"/>
        <v>-293.7</v>
      </c>
      <c r="C96" s="25">
        <f t="shared" si="38"/>
        <v>0.91100000000000136</v>
      </c>
      <c r="D96" s="26">
        <v>429</v>
      </c>
      <c r="G96" s="9">
        <f t="shared" si="39"/>
        <v>-11.651066560648351</v>
      </c>
      <c r="H96" s="46">
        <f t="shared" si="40"/>
        <v>-10.877704083967316</v>
      </c>
      <c r="I96" s="32">
        <f t="shared" si="37"/>
        <v>569</v>
      </c>
      <c r="J96" s="32">
        <f t="shared" si="44"/>
        <v>581</v>
      </c>
      <c r="K96" s="35">
        <f t="shared" si="45"/>
        <v>550.58333333333337</v>
      </c>
      <c r="L96" s="32">
        <f t="shared" si="46"/>
        <v>30.416666666666629</v>
      </c>
      <c r="M96" s="48">
        <f t="shared" si="47"/>
        <v>18.416666666666629</v>
      </c>
      <c r="N96" s="7"/>
      <c r="O96" s="18">
        <f t="shared" si="34"/>
        <v>5.1085949345129548E-2</v>
      </c>
      <c r="P96" s="18">
        <f t="shared" si="43"/>
        <v>-2.82</v>
      </c>
      <c r="Q96" s="40"/>
      <c r="R96" s="18"/>
      <c r="U96" s="9">
        <f t="shared" si="41"/>
        <v>-28.665041081943883</v>
      </c>
      <c r="V96" s="9">
        <f t="shared" si="42"/>
        <v>-26.344953651900823</v>
      </c>
      <c r="W96" s="32">
        <f t="shared" si="48"/>
        <v>394.08</v>
      </c>
      <c r="X96" s="32">
        <f t="shared" si="50"/>
        <v>409.08916666666664</v>
      </c>
      <c r="Y96" s="35">
        <f t="shared" si="51"/>
        <v>458.46358465608461</v>
      </c>
      <c r="Z96" s="32">
        <f t="shared" si="52"/>
        <v>-49.374417989417964</v>
      </c>
      <c r="AA96" s="48">
        <f t="shared" si="53"/>
        <v>-64.383584656084622</v>
      </c>
      <c r="AB96" s="7"/>
      <c r="AC96" s="18">
        <f t="shared" si="35"/>
        <v>1.9511680819551565E-2</v>
      </c>
      <c r="AD96" s="18">
        <f t="shared" si="49"/>
        <v>-8.25</v>
      </c>
    </row>
    <row r="97" spans="1:30">
      <c r="A97" s="24">
        <v>292472</v>
      </c>
      <c r="B97" s="25">
        <f t="shared" si="36"/>
        <v>-292.47199999999998</v>
      </c>
      <c r="C97" s="25">
        <f t="shared" si="38"/>
        <v>1.2280000000000086</v>
      </c>
      <c r="D97" s="26">
        <v>475</v>
      </c>
      <c r="G97" s="9">
        <f t="shared" si="39"/>
        <v>-10.104341607286301</v>
      </c>
      <c r="H97" s="9">
        <f t="shared" si="40"/>
        <v>-9.3309791306052663</v>
      </c>
      <c r="I97" s="32">
        <f>(I96+I98)/2</f>
        <v>592.5</v>
      </c>
      <c r="J97" s="32"/>
      <c r="K97" s="35"/>
      <c r="L97" s="32"/>
      <c r="M97" s="36"/>
      <c r="N97" s="7"/>
      <c r="O97" s="18">
        <f t="shared" si="34"/>
        <v>-0.60281418884048565</v>
      </c>
      <c r="P97" s="18">
        <f t="shared" si="43"/>
        <v>-2.82</v>
      </c>
      <c r="Q97" s="40"/>
      <c r="R97" s="18"/>
      <c r="U97" s="9">
        <f t="shared" si="41"/>
        <v>-24.024866221857735</v>
      </c>
      <c r="V97" s="46">
        <f t="shared" si="42"/>
        <v>-21.704778791814675</v>
      </c>
      <c r="W97" s="32">
        <f t="shared" si="48"/>
        <v>370</v>
      </c>
      <c r="X97" s="32">
        <f t="shared" si="50"/>
        <v>377.69333333333333</v>
      </c>
      <c r="Y97" s="35">
        <f t="shared" si="51"/>
        <v>481.13025132275129</v>
      </c>
      <c r="Z97" s="32">
        <f t="shared" si="52"/>
        <v>-103.43691798941796</v>
      </c>
      <c r="AA97" s="48">
        <f t="shared" si="53"/>
        <v>-111.13025132275129</v>
      </c>
      <c r="AB97" s="7"/>
      <c r="AC97" s="18">
        <f t="shared" si="35"/>
        <v>-0.62771842692142343</v>
      </c>
      <c r="AD97" s="18">
        <f t="shared" si="49"/>
        <v>-8.25</v>
      </c>
    </row>
    <row r="98" spans="1:30">
      <c r="A98" s="24">
        <v>290568</v>
      </c>
      <c r="B98" s="25">
        <f t="shared" si="36"/>
        <v>-290.56799999999998</v>
      </c>
      <c r="C98" s="25">
        <f t="shared" si="38"/>
        <v>1.9039999999999964</v>
      </c>
      <c r="D98" s="26">
        <v>438</v>
      </c>
      <c r="G98" s="9">
        <f t="shared" si="39"/>
        <v>-8.5576166539242511</v>
      </c>
      <c r="H98" s="9">
        <f t="shared" si="40"/>
        <v>-7.7842541772432163</v>
      </c>
      <c r="I98" s="32">
        <f t="shared" si="37"/>
        <v>616</v>
      </c>
      <c r="J98" s="32"/>
      <c r="K98" s="35"/>
      <c r="L98" s="32"/>
      <c r="M98" s="36"/>
      <c r="N98" s="7"/>
      <c r="O98" s="18">
        <f t="shared" ref="O98:O110" si="54" xml:space="preserve"> SIN((2*PI()*(H98+P98)/13.9205245802584) + 2.989911921)</f>
        <v>-0.97465086853418503</v>
      </c>
      <c r="P98" s="18">
        <f t="shared" si="43"/>
        <v>-2.82</v>
      </c>
      <c r="Q98" s="40"/>
      <c r="R98" s="18"/>
      <c r="U98" s="9">
        <f t="shared" si="41"/>
        <v>-19.384691361771587</v>
      </c>
      <c r="V98" s="9">
        <f t="shared" si="42"/>
        <v>-17.064603931728527</v>
      </c>
      <c r="W98" s="32">
        <f t="shared" si="48"/>
        <v>369</v>
      </c>
      <c r="X98" s="32"/>
      <c r="Y98" s="32"/>
      <c r="AC98" s="18">
        <f t="shared" ref="AC98:AC107" si="55" xml:space="preserve"> SIN((2*PI()*(V98+AD98)/41.7615737407753) + 2.043834879)</f>
        <v>-0.98123210639263592</v>
      </c>
      <c r="AD98" s="18">
        <f t="shared" si="49"/>
        <v>-8.25</v>
      </c>
    </row>
    <row r="99" spans="1:30">
      <c r="A99" s="24">
        <v>289444</v>
      </c>
      <c r="B99" s="25">
        <f t="shared" si="36"/>
        <v>-289.44400000000002</v>
      </c>
      <c r="C99" s="25">
        <f t="shared" si="38"/>
        <v>1.1239999999999668</v>
      </c>
      <c r="D99" s="26">
        <v>433</v>
      </c>
      <c r="G99" s="9">
        <f t="shared" si="39"/>
        <v>-7.0108917005622011</v>
      </c>
      <c r="H99" s="9">
        <f t="shared" si="40"/>
        <v>-6.2375292238811664</v>
      </c>
      <c r="I99" s="32">
        <f t="shared" si="37"/>
        <v>581</v>
      </c>
      <c r="J99" s="32"/>
      <c r="K99" s="35"/>
      <c r="L99" s="32"/>
      <c r="M99" s="36"/>
      <c r="N99" s="7"/>
      <c r="O99" s="18">
        <f t="shared" si="54"/>
        <v>-0.89043757480290731</v>
      </c>
      <c r="P99" s="18">
        <f t="shared" si="43"/>
        <v>-2.82</v>
      </c>
      <c r="Q99" s="40"/>
      <c r="R99" s="18"/>
      <c r="U99" s="9">
        <f t="shared" si="41"/>
        <v>-14.744516501685437</v>
      </c>
      <c r="V99" s="9">
        <f t="shared" si="42"/>
        <v>-12.424429071642377</v>
      </c>
      <c r="W99" s="32">
        <f t="shared" si="48"/>
        <v>570.66666666666663</v>
      </c>
      <c r="X99" s="32"/>
      <c r="Y99" s="32"/>
      <c r="AC99" s="18">
        <f t="shared" si="55"/>
        <v>-0.87561637810259363</v>
      </c>
      <c r="AD99" s="18">
        <f t="shared" si="49"/>
        <v>-8.25</v>
      </c>
    </row>
    <row r="100" spans="1:30">
      <c r="A100" s="24">
        <v>288492</v>
      </c>
      <c r="B100" s="25">
        <f t="shared" si="36"/>
        <v>-288.49200000000002</v>
      </c>
      <c r="C100" s="25">
        <f t="shared" si="38"/>
        <v>0.95199999999999818</v>
      </c>
      <c r="D100" s="26">
        <v>454</v>
      </c>
      <c r="G100" s="9">
        <f t="shared" si="39"/>
        <v>-5.4641667472001512</v>
      </c>
      <c r="H100" s="9">
        <f t="shared" si="40"/>
        <v>-4.6908042705191164</v>
      </c>
      <c r="I100" s="32">
        <f>(I99+I101)/2</f>
        <v>598.25</v>
      </c>
      <c r="J100" s="32"/>
      <c r="K100" s="35"/>
      <c r="L100" s="32"/>
      <c r="M100" s="36"/>
      <c r="N100" s="7"/>
      <c r="O100" s="18">
        <f t="shared" si="54"/>
        <v>-0.3895786437100246</v>
      </c>
      <c r="P100" s="18">
        <f t="shared" si="43"/>
        <v>-2.82</v>
      </c>
      <c r="Q100" s="40"/>
      <c r="R100" s="18"/>
      <c r="U100" s="9">
        <f t="shared" si="41"/>
        <v>-10.104341641599287</v>
      </c>
      <c r="V100" s="9">
        <f t="shared" si="42"/>
        <v>-7.7842542115562274</v>
      </c>
      <c r="W100" s="32">
        <f t="shared" si="48"/>
        <v>592.66666666666663</v>
      </c>
      <c r="X100" s="32"/>
      <c r="Y100" s="32"/>
      <c r="AC100" s="18">
        <f t="shared" si="55"/>
        <v>-0.36029001510627867</v>
      </c>
      <c r="AD100" s="18">
        <f t="shared" si="49"/>
        <v>-8.25</v>
      </c>
    </row>
    <row r="101" spans="1:30">
      <c r="A101" s="24">
        <v>287852</v>
      </c>
      <c r="B101" s="25">
        <f t="shared" si="36"/>
        <v>-287.85199999999998</v>
      </c>
      <c r="C101" s="25">
        <f t="shared" si="38"/>
        <v>0.6400000000000432</v>
      </c>
      <c r="D101" s="26">
        <v>522</v>
      </c>
      <c r="G101" s="9">
        <f t="shared" si="39"/>
        <v>-3.9174417938381012</v>
      </c>
      <c r="H101" s="9">
        <f t="shared" si="40"/>
        <v>-3.1440793171570665</v>
      </c>
      <c r="I101" s="32">
        <f t="shared" si="37"/>
        <v>615.5</v>
      </c>
      <c r="J101" s="32"/>
      <c r="K101" s="35"/>
      <c r="L101" s="32"/>
      <c r="M101" s="36"/>
      <c r="N101" s="7"/>
      <c r="O101" s="18">
        <f t="shared" si="54"/>
        <v>0.29356846445912294</v>
      </c>
      <c r="P101" s="18">
        <f t="shared" si="43"/>
        <v>-2.82</v>
      </c>
      <c r="Q101" s="40"/>
      <c r="R101" s="18"/>
      <c r="U101" s="9">
        <f t="shared" si="41"/>
        <v>-5.4641667815131374</v>
      </c>
      <c r="V101" s="9">
        <f t="shared" si="42"/>
        <v>-3.1440793514700776</v>
      </c>
      <c r="W101" s="32">
        <f t="shared" si="48"/>
        <v>633</v>
      </c>
      <c r="X101" s="32"/>
      <c r="Y101" s="32"/>
      <c r="AC101" s="18">
        <f t="shared" si="55"/>
        <v>0.32362005013575923</v>
      </c>
      <c r="AD101" s="18">
        <f t="shared" si="49"/>
        <v>-8.25</v>
      </c>
    </row>
    <row r="102" spans="1:30">
      <c r="A102" s="24">
        <v>286214</v>
      </c>
      <c r="B102" s="25">
        <f t="shared" si="36"/>
        <v>-286.214</v>
      </c>
      <c r="C102" s="25">
        <f t="shared" si="38"/>
        <v>1.6379999999999768</v>
      </c>
      <c r="D102" s="26">
        <v>482</v>
      </c>
      <c r="G102" s="9">
        <f t="shared" si="39"/>
        <v>-2.3707168404760512</v>
      </c>
      <c r="H102" s="9">
        <f t="shared" si="40"/>
        <v>-1.5973543637950165</v>
      </c>
      <c r="I102" s="32">
        <f t="shared" si="37"/>
        <v>668</v>
      </c>
      <c r="J102" s="32"/>
      <c r="K102" s="35"/>
      <c r="L102" s="32"/>
      <c r="M102" s="36"/>
      <c r="N102" s="7"/>
      <c r="O102" s="18">
        <f t="shared" si="54"/>
        <v>0.83935162545778852</v>
      </c>
      <c r="P102" s="18">
        <f t="shared" si="43"/>
        <v>-2.82</v>
      </c>
      <c r="Q102" s="40"/>
      <c r="R102" s="18"/>
      <c r="U102" s="9">
        <f t="shared" si="41"/>
        <v>-0.82399192142698752</v>
      </c>
      <c r="V102" s="9">
        <f t="shared" si="42"/>
        <v>1.4960955086160723</v>
      </c>
      <c r="W102" s="32"/>
      <c r="X102" s="32"/>
      <c r="Y102" s="32"/>
      <c r="AC102" s="18">
        <f t="shared" si="55"/>
        <v>0.85610469728304495</v>
      </c>
      <c r="AD102" s="18">
        <f t="shared" si="49"/>
        <v>-8.25</v>
      </c>
    </row>
    <row r="103" spans="1:30">
      <c r="A103" s="24">
        <v>283491</v>
      </c>
      <c r="B103" s="25">
        <f t="shared" si="36"/>
        <v>-283.49099999999999</v>
      </c>
      <c r="C103" s="25">
        <f t="shared" si="38"/>
        <v>2.7230000000000132</v>
      </c>
      <c r="D103" s="26">
        <v>464</v>
      </c>
      <c r="G103" s="9">
        <f t="shared" si="39"/>
        <v>-0.82399188711400129</v>
      </c>
      <c r="H103" s="9">
        <f t="shared" si="40"/>
        <v>-5.0629410432966537E-2</v>
      </c>
      <c r="I103" s="32"/>
      <c r="J103" s="32"/>
      <c r="K103" s="35"/>
      <c r="L103" s="32"/>
      <c r="M103" s="36"/>
      <c r="N103" s="7"/>
      <c r="O103" s="18">
        <f t="shared" si="54"/>
        <v>0.99239283255051558</v>
      </c>
      <c r="P103" s="18">
        <f t="shared" si="43"/>
        <v>-2.82</v>
      </c>
      <c r="U103" s="9">
        <f t="shared" si="41"/>
        <v>3.8161829386591624</v>
      </c>
      <c r="V103" s="9">
        <f t="shared" si="42"/>
        <v>6.1362703687022222</v>
      </c>
      <c r="W103" s="32"/>
      <c r="X103" s="32"/>
      <c r="Y103" s="32"/>
      <c r="AC103" s="18">
        <f t="shared" si="55"/>
        <v>0.98800844202770288</v>
      </c>
      <c r="AD103" s="18">
        <f t="shared" si="49"/>
        <v>-8.25</v>
      </c>
    </row>
    <row r="104" spans="1:30">
      <c r="A104" s="24">
        <v>282325</v>
      </c>
      <c r="B104" s="25">
        <f t="shared" si="36"/>
        <v>-282.32499999999999</v>
      </c>
      <c r="C104" s="25">
        <f t="shared" si="38"/>
        <v>1.1659999999999968</v>
      </c>
      <c r="D104" s="26">
        <v>507</v>
      </c>
      <c r="G104" s="9">
        <f t="shared" si="39"/>
        <v>0.72273306624804867</v>
      </c>
      <c r="H104" s="9">
        <f t="shared" si="40"/>
        <v>1.4960955429290834</v>
      </c>
      <c r="I104" s="32"/>
      <c r="J104" s="32"/>
      <c r="K104" s="35"/>
      <c r="L104" s="32"/>
      <c r="M104" s="36"/>
      <c r="N104" s="7"/>
      <c r="O104" s="18">
        <f t="shared" si="54"/>
        <v>0.68108240407505805</v>
      </c>
      <c r="P104" s="18">
        <f t="shared" si="43"/>
        <v>-2.82</v>
      </c>
      <c r="U104" s="9">
        <f t="shared" si="41"/>
        <v>8.4563577987453122</v>
      </c>
      <c r="V104" s="9">
        <f t="shared" si="42"/>
        <v>10.776445228788372</v>
      </c>
      <c r="W104" s="32"/>
      <c r="X104" s="32"/>
      <c r="Y104" s="32"/>
      <c r="AC104" s="18">
        <f t="shared" si="55"/>
        <v>0.65761205625687547</v>
      </c>
      <c r="AD104" s="18">
        <f t="shared" si="49"/>
        <v>-8.25</v>
      </c>
    </row>
    <row r="105" spans="1:30">
      <c r="A105" s="24">
        <v>279541</v>
      </c>
      <c r="B105" s="25">
        <f t="shared" si="36"/>
        <v>-279.541</v>
      </c>
      <c r="C105" s="25">
        <f t="shared" si="38"/>
        <v>2.7839999999999918</v>
      </c>
      <c r="D105" s="26">
        <v>430</v>
      </c>
      <c r="G105" s="9">
        <f t="shared" si="39"/>
        <v>2.2694580196100986</v>
      </c>
      <c r="H105" s="9">
        <f t="shared" si="40"/>
        <v>3.0428204962911334</v>
      </c>
      <c r="I105" s="32"/>
      <c r="J105" s="32"/>
      <c r="K105" s="35"/>
      <c r="L105" s="32"/>
      <c r="M105" s="36"/>
      <c r="N105" s="7"/>
      <c r="O105" s="18">
        <f t="shared" si="54"/>
        <v>5.1085949345107615E-2</v>
      </c>
      <c r="P105" s="18">
        <f t="shared" si="43"/>
        <v>-2.82</v>
      </c>
      <c r="U105" s="9">
        <f t="shared" si="41"/>
        <v>13.096532658831462</v>
      </c>
      <c r="V105" s="9">
        <f t="shared" si="42"/>
        <v>15.416620088874522</v>
      </c>
      <c r="W105" s="32"/>
      <c r="X105" s="32"/>
      <c r="Y105" s="32"/>
      <c r="AC105" s="18">
        <f t="shared" si="55"/>
        <v>1.9511680819544706E-2</v>
      </c>
      <c r="AD105" s="18">
        <f t="shared" si="49"/>
        <v>-8.25</v>
      </c>
    </row>
    <row r="106" spans="1:30">
      <c r="A106" s="24">
        <v>277924</v>
      </c>
      <c r="B106" s="25">
        <f t="shared" si="36"/>
        <v>-277.92399999999998</v>
      </c>
      <c r="C106" s="25">
        <f t="shared" si="38"/>
        <v>1.6170000000000186</v>
      </c>
      <c r="D106" s="26">
        <v>430</v>
      </c>
      <c r="G106" s="9">
        <f t="shared" si="39"/>
        <v>3.8161829729721486</v>
      </c>
      <c r="H106" s="9">
        <f t="shared" si="40"/>
        <v>4.5895454496531833</v>
      </c>
      <c r="I106" s="32"/>
      <c r="J106" s="32"/>
      <c r="K106" s="35"/>
      <c r="L106" s="32"/>
      <c r="M106" s="36"/>
      <c r="N106" s="7"/>
      <c r="O106" s="18">
        <f t="shared" si="54"/>
        <v>-0.60281418884050397</v>
      </c>
      <c r="P106" s="18">
        <f t="shared" si="43"/>
        <v>-2.82</v>
      </c>
      <c r="U106" s="9">
        <f t="shared" si="41"/>
        <v>17.736707518917612</v>
      </c>
      <c r="V106" s="9">
        <f t="shared" si="42"/>
        <v>20.056794948960672</v>
      </c>
      <c r="W106" s="32"/>
      <c r="X106" s="32"/>
      <c r="Y106" s="32"/>
      <c r="AC106" s="18">
        <f t="shared" si="55"/>
        <v>-0.62771842692142843</v>
      </c>
      <c r="AD106" s="18">
        <f t="shared" si="49"/>
        <v>-8.25</v>
      </c>
    </row>
    <row r="107" spans="1:30">
      <c r="A107" s="24">
        <v>276867</v>
      </c>
      <c r="B107" s="25">
        <f t="shared" si="36"/>
        <v>-276.86700000000002</v>
      </c>
      <c r="C107" s="25">
        <f t="shared" si="38"/>
        <v>1.0569999999999595</v>
      </c>
      <c r="D107" s="26">
        <v>522</v>
      </c>
      <c r="G107" s="9">
        <f t="shared" si="39"/>
        <v>5.3629079263341985</v>
      </c>
      <c r="H107" s="9">
        <f t="shared" si="40"/>
        <v>6.1362704030152333</v>
      </c>
      <c r="I107" s="32"/>
      <c r="J107" s="32"/>
      <c r="K107" s="35"/>
      <c r="L107" s="32"/>
      <c r="M107" s="36"/>
      <c r="N107" s="7"/>
      <c r="O107" s="18">
        <f t="shared" si="54"/>
        <v>-0.97465086853418992</v>
      </c>
      <c r="P107" s="18">
        <f t="shared" si="43"/>
        <v>-2.82</v>
      </c>
      <c r="U107" s="9">
        <f t="shared" si="41"/>
        <v>22.37688237900376</v>
      </c>
      <c r="V107" s="9">
        <f t="shared" si="42"/>
        <v>24.69696980904682</v>
      </c>
      <c r="W107" s="32"/>
      <c r="X107" s="32"/>
      <c r="Y107" s="32"/>
      <c r="AC107" s="18">
        <f t="shared" si="55"/>
        <v>-0.98123210639263747</v>
      </c>
      <c r="AD107" s="18">
        <f t="shared" si="49"/>
        <v>-8.25</v>
      </c>
    </row>
    <row r="108" spans="1:30">
      <c r="A108" s="24">
        <v>275209</v>
      </c>
      <c r="B108" s="25">
        <f t="shared" si="36"/>
        <v>-275.209</v>
      </c>
      <c r="C108" s="25">
        <f t="shared" si="38"/>
        <v>1.6580000000000155</v>
      </c>
      <c r="D108" s="26">
        <v>516</v>
      </c>
      <c r="G108" s="9">
        <f t="shared" si="39"/>
        <v>6.9096328796962485</v>
      </c>
      <c r="H108" s="9">
        <f t="shared" si="40"/>
        <v>7.6829953563772833</v>
      </c>
      <c r="I108" s="32"/>
      <c r="J108" s="32"/>
      <c r="K108" s="35"/>
      <c r="L108" s="32"/>
      <c r="M108" s="36"/>
      <c r="N108" s="7"/>
      <c r="O108" s="18">
        <f t="shared" si="54"/>
        <v>-0.89043757480289687</v>
      </c>
      <c r="P108" s="18">
        <f t="shared" si="43"/>
        <v>-2.82</v>
      </c>
      <c r="U108" s="9"/>
      <c r="V108" s="9"/>
      <c r="W108" s="32"/>
      <c r="X108" s="32"/>
      <c r="Y108" s="32"/>
    </row>
    <row r="109" spans="1:30">
      <c r="A109" s="24">
        <v>274443</v>
      </c>
      <c r="B109" s="25">
        <f t="shared" si="36"/>
        <v>-274.44299999999998</v>
      </c>
      <c r="C109" s="25">
        <f t="shared" si="38"/>
        <v>0.76600000000001955</v>
      </c>
      <c r="D109" s="26">
        <v>508</v>
      </c>
      <c r="G109" s="9">
        <f t="shared" si="39"/>
        <v>8.4563578330582985</v>
      </c>
      <c r="H109" s="9">
        <f t="shared" si="40"/>
        <v>9.2297203097393332</v>
      </c>
      <c r="I109" s="32"/>
      <c r="J109" s="32"/>
      <c r="K109" s="35"/>
      <c r="L109" s="32"/>
      <c r="M109" s="36"/>
      <c r="N109" s="7"/>
      <c r="O109" s="18">
        <f t="shared" si="54"/>
        <v>-0.38957864371000478</v>
      </c>
      <c r="P109" s="18">
        <f t="shared" si="43"/>
        <v>-2.82</v>
      </c>
      <c r="U109" s="9"/>
      <c r="V109" s="9"/>
      <c r="W109" s="32"/>
      <c r="X109" s="32"/>
      <c r="Y109" s="32"/>
    </row>
    <row r="110" spans="1:30">
      <c r="A110" s="24">
        <v>273010</v>
      </c>
      <c r="B110" s="25">
        <f t="shared" si="36"/>
        <v>-273.01</v>
      </c>
      <c r="C110" s="25">
        <f t="shared" si="38"/>
        <v>1.4329999999999927</v>
      </c>
      <c r="D110" s="26">
        <v>472</v>
      </c>
      <c r="G110" s="9">
        <f t="shared" si="39"/>
        <v>10.003082786420348</v>
      </c>
      <c r="H110" s="9">
        <f t="shared" si="40"/>
        <v>10.776445263101383</v>
      </c>
      <c r="I110" s="32"/>
      <c r="J110" s="32"/>
      <c r="K110" s="35"/>
      <c r="L110" s="32"/>
      <c r="M110" s="36"/>
      <c r="N110" s="7"/>
      <c r="O110" s="18">
        <f t="shared" si="54"/>
        <v>0.29356846445914392</v>
      </c>
      <c r="P110" s="18">
        <f t="shared" si="43"/>
        <v>-2.82</v>
      </c>
      <c r="U110" s="9"/>
      <c r="V110" s="9"/>
      <c r="W110" s="32"/>
      <c r="X110" s="32"/>
      <c r="Y110" s="32"/>
    </row>
    <row r="111" spans="1:30">
      <c r="A111" s="24">
        <v>270677</v>
      </c>
      <c r="B111" s="25">
        <f t="shared" si="36"/>
        <v>-270.67700000000002</v>
      </c>
      <c r="C111" s="25">
        <f t="shared" si="38"/>
        <v>2.33299999999997</v>
      </c>
      <c r="D111" s="26">
        <v>484</v>
      </c>
      <c r="G111" s="9"/>
      <c r="H111" s="9"/>
      <c r="I111" s="32"/>
      <c r="J111" s="32"/>
      <c r="K111" s="35"/>
      <c r="L111" s="32"/>
      <c r="M111" s="36"/>
      <c r="N111" s="7"/>
    </row>
    <row r="112" spans="1:30">
      <c r="A112" s="24">
        <v>268677</v>
      </c>
      <c r="B112" s="25">
        <f t="shared" si="36"/>
        <v>-268.67700000000002</v>
      </c>
      <c r="C112" s="25">
        <f t="shared" si="38"/>
        <v>2</v>
      </c>
      <c r="D112" s="26">
        <v>441</v>
      </c>
      <c r="G112" s="9"/>
      <c r="H112" s="9"/>
      <c r="I112" s="32"/>
      <c r="J112" s="32"/>
      <c r="K112" s="35"/>
      <c r="L112" s="32"/>
      <c r="M112" s="36"/>
      <c r="N112" s="7"/>
    </row>
    <row r="113" spans="1:14">
      <c r="A113" s="24">
        <v>268273</v>
      </c>
      <c r="B113" s="25">
        <f t="shared" si="36"/>
        <v>-268.27300000000002</v>
      </c>
      <c r="C113" s="25">
        <f t="shared" si="38"/>
        <v>0.40399999999999636</v>
      </c>
      <c r="D113" s="26">
        <v>429</v>
      </c>
      <c r="G113" s="9"/>
      <c r="H113" s="9"/>
      <c r="I113" s="32"/>
      <c r="J113" s="32"/>
      <c r="K113" s="35"/>
      <c r="L113" s="32"/>
      <c r="M113" s="36"/>
      <c r="N113" s="7"/>
    </row>
    <row r="114" spans="1:14">
      <c r="A114" s="24">
        <v>267443</v>
      </c>
      <c r="B114" s="25">
        <f t="shared" si="36"/>
        <v>-267.44299999999998</v>
      </c>
      <c r="C114" s="25">
        <f t="shared" si="38"/>
        <v>0.83000000000004093</v>
      </c>
      <c r="D114" s="26">
        <v>453</v>
      </c>
      <c r="G114" s="9"/>
      <c r="H114" s="9"/>
      <c r="I114" s="32"/>
      <c r="J114" s="32"/>
      <c r="K114" s="35"/>
      <c r="L114" s="32"/>
      <c r="M114" s="36"/>
      <c r="N114" s="7"/>
    </row>
    <row r="115" spans="1:14">
      <c r="A115" s="24">
        <v>266485</v>
      </c>
      <c r="B115" s="25">
        <f t="shared" si="36"/>
        <v>-266.48500000000001</v>
      </c>
      <c r="C115" s="25">
        <f t="shared" si="38"/>
        <v>0.95799999999996999</v>
      </c>
      <c r="D115" s="26">
        <v>417</v>
      </c>
      <c r="G115" s="9"/>
      <c r="H115" s="9"/>
      <c r="I115" s="32"/>
      <c r="J115" s="32"/>
      <c r="K115" s="35"/>
      <c r="L115" s="32"/>
      <c r="M115" s="36"/>
      <c r="N115" s="7"/>
    </row>
    <row r="116" spans="1:14">
      <c r="A116" s="24">
        <v>264831</v>
      </c>
      <c r="B116" s="25">
        <f t="shared" si="36"/>
        <v>-264.83100000000002</v>
      </c>
      <c r="C116" s="25">
        <f t="shared" si="38"/>
        <v>1.6539999999999964</v>
      </c>
      <c r="D116" s="26">
        <v>443</v>
      </c>
      <c r="G116" s="9"/>
      <c r="H116" s="9"/>
      <c r="I116" s="32"/>
      <c r="J116" s="32"/>
      <c r="K116" s="35"/>
      <c r="L116" s="32"/>
      <c r="M116" s="36"/>
      <c r="N116" s="7"/>
    </row>
    <row r="117" spans="1:14">
      <c r="A117" s="24">
        <v>264042</v>
      </c>
      <c r="B117" s="25">
        <f t="shared" si="36"/>
        <v>-264.04199999999997</v>
      </c>
      <c r="C117" s="25">
        <f t="shared" si="38"/>
        <v>0.78900000000004411</v>
      </c>
      <c r="D117" s="26">
        <v>442</v>
      </c>
      <c r="G117" s="9"/>
      <c r="H117" s="9"/>
      <c r="I117" s="32"/>
      <c r="J117" s="32"/>
      <c r="K117" s="35"/>
      <c r="L117" s="32"/>
      <c r="M117" s="36"/>
      <c r="N117" s="7"/>
    </row>
    <row r="118" spans="1:14">
      <c r="A118" s="24">
        <v>263204</v>
      </c>
      <c r="B118" s="25">
        <f t="shared" si="36"/>
        <v>-263.20400000000001</v>
      </c>
      <c r="C118" s="25">
        <f t="shared" si="38"/>
        <v>0.83799999999996544</v>
      </c>
      <c r="D118" s="26">
        <v>441</v>
      </c>
      <c r="G118" s="9"/>
      <c r="H118" s="9"/>
      <c r="I118" s="32"/>
      <c r="J118" s="32"/>
      <c r="K118" s="35"/>
      <c r="L118" s="32"/>
      <c r="M118" s="36"/>
      <c r="N118" s="7"/>
    </row>
    <row r="119" spans="1:14">
      <c r="A119" s="24">
        <v>262388</v>
      </c>
      <c r="B119" s="25">
        <f t="shared" si="36"/>
        <v>-262.38799999999998</v>
      </c>
      <c r="C119" s="25">
        <f t="shared" si="38"/>
        <v>0.81600000000003092</v>
      </c>
      <c r="D119" s="26">
        <v>448</v>
      </c>
      <c r="G119" s="9"/>
      <c r="H119" s="9"/>
      <c r="I119" s="32"/>
      <c r="J119" s="32"/>
      <c r="K119" s="35"/>
      <c r="L119" s="32"/>
      <c r="M119" s="36"/>
      <c r="N119" s="7"/>
    </row>
    <row r="120" spans="1:14">
      <c r="A120" s="24">
        <v>261596</v>
      </c>
      <c r="B120" s="25">
        <f t="shared" si="36"/>
        <v>-261.596</v>
      </c>
      <c r="C120" s="25">
        <f t="shared" si="38"/>
        <v>0.79199999999997317</v>
      </c>
      <c r="D120" s="26">
        <v>454</v>
      </c>
      <c r="G120" s="9"/>
      <c r="H120" s="9"/>
      <c r="I120" s="32"/>
      <c r="J120" s="32"/>
      <c r="K120" s="35"/>
      <c r="L120" s="32"/>
      <c r="M120" s="36"/>
      <c r="N120" s="7"/>
    </row>
    <row r="121" spans="1:14">
      <c r="A121" s="24">
        <v>260759</v>
      </c>
      <c r="B121" s="25">
        <f t="shared" si="36"/>
        <v>-260.75900000000001</v>
      </c>
      <c r="C121" s="25">
        <f t="shared" si="38"/>
        <v>0.83699999999998909</v>
      </c>
      <c r="D121" s="26">
        <v>448</v>
      </c>
      <c r="G121" s="9"/>
      <c r="H121" s="9"/>
      <c r="I121" s="32"/>
      <c r="J121" s="32"/>
      <c r="K121" s="35"/>
      <c r="L121" s="32"/>
      <c r="M121" s="36"/>
      <c r="N121" s="7"/>
    </row>
    <row r="122" spans="1:14">
      <c r="A122" s="24">
        <v>259956</v>
      </c>
      <c r="B122" s="25">
        <f t="shared" si="36"/>
        <v>-259.95600000000002</v>
      </c>
      <c r="C122" s="25">
        <f t="shared" si="38"/>
        <v>0.80299999999999727</v>
      </c>
      <c r="D122" s="26">
        <v>426</v>
      </c>
      <c r="G122" s="9"/>
      <c r="H122" s="9"/>
      <c r="I122" s="32"/>
      <c r="J122" s="32"/>
      <c r="K122" s="35"/>
      <c r="L122" s="32"/>
      <c r="M122" s="36"/>
      <c r="N122" s="7"/>
    </row>
    <row r="123" spans="1:14">
      <c r="A123" s="24">
        <v>259226</v>
      </c>
      <c r="B123" s="25">
        <f t="shared" si="36"/>
        <v>-259.226</v>
      </c>
      <c r="C123" s="25">
        <f t="shared" si="38"/>
        <v>0.73000000000001819</v>
      </c>
      <c r="D123" s="26">
        <v>445</v>
      </c>
      <c r="G123" s="9"/>
      <c r="H123" s="9"/>
      <c r="I123" s="32"/>
      <c r="J123" s="32"/>
      <c r="K123" s="35"/>
      <c r="L123" s="32"/>
      <c r="M123" s="36"/>
      <c r="N123" s="7"/>
    </row>
    <row r="124" spans="1:14">
      <c r="A124" s="24">
        <v>258495</v>
      </c>
      <c r="B124" s="25">
        <f t="shared" si="36"/>
        <v>-258.495</v>
      </c>
      <c r="C124" s="25">
        <f t="shared" si="38"/>
        <v>0.73099999999999454</v>
      </c>
      <c r="D124" s="26">
        <v>457</v>
      </c>
      <c r="G124" s="9"/>
      <c r="H124" s="9"/>
      <c r="I124" s="32"/>
      <c r="J124" s="32"/>
      <c r="K124" s="35"/>
      <c r="L124" s="32"/>
      <c r="M124" s="36"/>
      <c r="N124" s="7"/>
    </row>
    <row r="125" spans="1:14">
      <c r="A125" s="24">
        <v>257245</v>
      </c>
      <c r="B125" s="25">
        <f t="shared" si="36"/>
        <v>-257.245</v>
      </c>
      <c r="C125" s="25">
        <f t="shared" si="38"/>
        <v>1.25</v>
      </c>
      <c r="D125" s="26">
        <v>402</v>
      </c>
      <c r="G125" s="9"/>
      <c r="H125" s="9"/>
      <c r="I125" s="32"/>
      <c r="J125" s="32"/>
      <c r="K125" s="35"/>
      <c r="L125" s="32"/>
      <c r="M125" s="36"/>
      <c r="N125" s="7"/>
    </row>
    <row r="126" spans="1:14">
      <c r="A126" s="24">
        <v>256489</v>
      </c>
      <c r="B126" s="25">
        <f t="shared" si="36"/>
        <v>-256.48899999999998</v>
      </c>
      <c r="C126" s="25">
        <f t="shared" si="38"/>
        <v>0.75600000000002865</v>
      </c>
      <c r="D126" s="26">
        <v>385</v>
      </c>
      <c r="G126" s="9"/>
      <c r="H126" s="9"/>
      <c r="I126" s="32"/>
      <c r="J126" s="32"/>
      <c r="K126" s="35"/>
      <c r="L126" s="32"/>
      <c r="M126" s="36"/>
      <c r="N126" s="7"/>
    </row>
    <row r="127" spans="1:14">
      <c r="A127" s="24">
        <v>256038</v>
      </c>
      <c r="B127" s="25">
        <f t="shared" si="36"/>
        <v>-256.03800000000001</v>
      </c>
      <c r="C127" s="25">
        <f t="shared" si="38"/>
        <v>0.45099999999996498</v>
      </c>
      <c r="D127" s="26">
        <v>408</v>
      </c>
      <c r="G127" s="9"/>
      <c r="H127" s="9"/>
      <c r="I127" s="32"/>
      <c r="J127" s="32"/>
      <c r="K127" s="35"/>
      <c r="L127" s="32"/>
      <c r="M127" s="36"/>
      <c r="N127" s="7"/>
    </row>
    <row r="128" spans="1:14">
      <c r="A128" s="24">
        <v>255230</v>
      </c>
      <c r="B128" s="25">
        <f t="shared" si="36"/>
        <v>-255.23</v>
      </c>
      <c r="C128" s="25">
        <f t="shared" si="38"/>
        <v>0.80800000000002115</v>
      </c>
      <c r="D128" s="26">
        <v>398</v>
      </c>
      <c r="G128" s="9"/>
      <c r="H128" s="9"/>
      <c r="I128" s="32"/>
      <c r="J128" s="32"/>
      <c r="K128" s="35"/>
      <c r="L128" s="32"/>
      <c r="M128" s="36"/>
      <c r="N128" s="7"/>
    </row>
    <row r="129" spans="1:14">
      <c r="A129" s="24">
        <v>253889</v>
      </c>
      <c r="B129" s="25">
        <f t="shared" si="36"/>
        <v>-253.88900000000001</v>
      </c>
      <c r="C129" s="25">
        <f t="shared" si="38"/>
        <v>1.3409999999999798</v>
      </c>
      <c r="D129" s="26">
        <v>486</v>
      </c>
      <c r="G129" s="9"/>
      <c r="H129" s="9"/>
      <c r="I129" s="32"/>
      <c r="J129" s="32"/>
      <c r="K129" s="35"/>
      <c r="L129" s="32"/>
      <c r="M129" s="36"/>
      <c r="N129" s="7"/>
    </row>
    <row r="130" spans="1:14">
      <c r="A130" s="24">
        <v>252957</v>
      </c>
      <c r="B130" s="25">
        <f t="shared" si="36"/>
        <v>-252.95699999999999</v>
      </c>
      <c r="C130" s="25">
        <f t="shared" si="38"/>
        <v>0.93200000000001637</v>
      </c>
      <c r="D130" s="26">
        <v>511</v>
      </c>
      <c r="G130" s="9"/>
      <c r="H130" s="9"/>
      <c r="I130" s="32"/>
      <c r="J130" s="32"/>
      <c r="K130" s="35"/>
      <c r="L130" s="32"/>
      <c r="M130" s="36"/>
      <c r="N130" s="7"/>
    </row>
    <row r="131" spans="1:14">
      <c r="A131" s="24">
        <v>252183</v>
      </c>
      <c r="B131" s="25">
        <f t="shared" ref="B131:B194" si="56">-A131/1000</f>
        <v>-252.18299999999999</v>
      </c>
      <c r="C131" s="25">
        <f t="shared" si="38"/>
        <v>0.77400000000000091</v>
      </c>
      <c r="D131" s="26">
        <v>410</v>
      </c>
      <c r="G131" s="9"/>
      <c r="H131" s="9"/>
      <c r="I131" s="32"/>
      <c r="J131" s="32"/>
      <c r="K131" s="35"/>
      <c r="L131" s="32"/>
      <c r="M131" s="36"/>
      <c r="N131" s="7"/>
    </row>
    <row r="132" spans="1:14">
      <c r="A132" s="24">
        <v>251519</v>
      </c>
      <c r="B132" s="25">
        <f t="shared" si="56"/>
        <v>-251.51900000000001</v>
      </c>
      <c r="C132" s="25">
        <f t="shared" ref="C132:C195" si="57">B132-B131</f>
        <v>0.66399999999998727</v>
      </c>
      <c r="D132" s="26">
        <v>421</v>
      </c>
      <c r="G132" s="9"/>
      <c r="H132" s="9"/>
      <c r="I132" s="32"/>
      <c r="J132" s="32"/>
      <c r="K132" s="35"/>
      <c r="L132" s="32"/>
      <c r="M132" s="36"/>
      <c r="N132" s="7"/>
    </row>
    <row r="133" spans="1:14">
      <c r="A133" s="24">
        <v>250460</v>
      </c>
      <c r="B133" s="25">
        <f t="shared" si="56"/>
        <v>-250.46</v>
      </c>
      <c r="C133" s="25">
        <f t="shared" si="57"/>
        <v>1.0589999999999975</v>
      </c>
      <c r="D133" s="26">
        <v>467</v>
      </c>
      <c r="G133" s="9"/>
      <c r="H133" s="9"/>
      <c r="I133" s="32"/>
      <c r="J133" s="32"/>
      <c r="K133" s="35"/>
      <c r="L133" s="32"/>
      <c r="M133" s="36"/>
      <c r="N133" s="7"/>
    </row>
    <row r="134" spans="1:14">
      <c r="A134" s="24">
        <v>249751</v>
      </c>
      <c r="B134" s="25">
        <f t="shared" si="56"/>
        <v>-249.751</v>
      </c>
      <c r="C134" s="25">
        <f t="shared" si="57"/>
        <v>0.70900000000000318</v>
      </c>
      <c r="D134" s="26">
        <v>465</v>
      </c>
      <c r="G134" s="9"/>
      <c r="H134" s="9"/>
      <c r="I134" s="32"/>
      <c r="J134" s="32"/>
      <c r="K134" s="35"/>
      <c r="L134" s="32"/>
      <c r="M134" s="36"/>
      <c r="N134" s="7"/>
    </row>
    <row r="135" spans="1:14">
      <c r="A135" s="24">
        <v>248977</v>
      </c>
      <c r="B135" s="25">
        <f t="shared" si="56"/>
        <v>-248.977</v>
      </c>
      <c r="C135" s="25">
        <f t="shared" si="57"/>
        <v>0.77400000000000091</v>
      </c>
      <c r="D135" s="26">
        <v>447</v>
      </c>
      <c r="G135" s="9"/>
      <c r="H135" s="9"/>
      <c r="I135" s="32"/>
      <c r="J135" s="32"/>
      <c r="K135" s="35"/>
      <c r="L135" s="32"/>
      <c r="M135" s="36"/>
      <c r="N135" s="7"/>
    </row>
    <row r="136" spans="1:14">
      <c r="A136" s="24">
        <v>248083</v>
      </c>
      <c r="B136" s="25">
        <f t="shared" si="56"/>
        <v>-248.083</v>
      </c>
      <c r="C136" s="25">
        <f t="shared" si="57"/>
        <v>0.89400000000000546</v>
      </c>
      <c r="D136" s="26">
        <v>424</v>
      </c>
      <c r="G136" s="9"/>
      <c r="H136" s="9"/>
      <c r="I136" s="32"/>
      <c r="J136" s="32"/>
      <c r="K136" s="35"/>
      <c r="L136" s="32"/>
      <c r="M136" s="36"/>
      <c r="N136" s="7"/>
    </row>
    <row r="137" spans="1:14">
      <c r="A137" s="24">
        <v>247436</v>
      </c>
      <c r="B137" s="25">
        <f t="shared" si="56"/>
        <v>-247.43600000000001</v>
      </c>
      <c r="C137" s="25">
        <f t="shared" si="57"/>
        <v>0.64699999999999136</v>
      </c>
      <c r="D137" s="26">
        <v>399</v>
      </c>
      <c r="G137" s="9"/>
      <c r="H137" s="9"/>
      <c r="I137" s="32"/>
      <c r="J137" s="32"/>
      <c r="K137" s="35"/>
      <c r="L137" s="32"/>
      <c r="M137" s="36"/>
      <c r="N137" s="7"/>
    </row>
    <row r="138" spans="1:14">
      <c r="A138" s="24">
        <v>246709</v>
      </c>
      <c r="B138" s="25">
        <f t="shared" si="56"/>
        <v>-246.709</v>
      </c>
      <c r="C138" s="25">
        <f t="shared" si="57"/>
        <v>0.72700000000000387</v>
      </c>
      <c r="D138" s="26">
        <v>405</v>
      </c>
      <c r="G138" s="9"/>
      <c r="H138" s="9"/>
      <c r="I138" s="32"/>
      <c r="J138" s="32"/>
      <c r="K138" s="35"/>
      <c r="L138" s="32"/>
      <c r="M138" s="36"/>
      <c r="N138" s="7"/>
    </row>
    <row r="139" spans="1:14">
      <c r="A139" s="24">
        <v>245481</v>
      </c>
      <c r="B139" s="25">
        <f t="shared" si="56"/>
        <v>-245.48099999999999</v>
      </c>
      <c r="C139" s="25">
        <f t="shared" si="57"/>
        <v>1.2280000000000086</v>
      </c>
      <c r="D139" s="26">
        <v>380</v>
      </c>
      <c r="G139" s="9"/>
      <c r="H139" s="9"/>
      <c r="I139" s="32"/>
      <c r="J139" s="32"/>
      <c r="K139" s="35"/>
      <c r="L139" s="32"/>
      <c r="M139" s="36"/>
      <c r="N139" s="7"/>
    </row>
    <row r="140" spans="1:14">
      <c r="A140" s="24">
        <v>244861</v>
      </c>
      <c r="B140" s="25">
        <f t="shared" si="56"/>
        <v>-244.86099999999999</v>
      </c>
      <c r="C140" s="25">
        <f t="shared" si="57"/>
        <v>0.62000000000000455</v>
      </c>
      <c r="D140" s="26">
        <v>401</v>
      </c>
      <c r="G140" s="9"/>
      <c r="H140" s="9"/>
      <c r="I140" s="32"/>
      <c r="J140" s="32"/>
      <c r="K140" s="35"/>
      <c r="L140" s="32"/>
      <c r="M140" s="36"/>
      <c r="N140" s="7"/>
    </row>
    <row r="141" spans="1:14">
      <c r="A141" s="24">
        <v>244198</v>
      </c>
      <c r="B141" s="25">
        <f t="shared" si="56"/>
        <v>-244.19800000000001</v>
      </c>
      <c r="C141" s="25">
        <f t="shared" si="57"/>
        <v>0.66299999999998249</v>
      </c>
      <c r="D141" s="26">
        <v>437</v>
      </c>
      <c r="G141" s="9"/>
      <c r="H141" s="9"/>
      <c r="I141" s="32"/>
      <c r="J141" s="32"/>
      <c r="K141" s="35"/>
      <c r="L141" s="32"/>
      <c r="M141" s="36"/>
      <c r="N141" s="7"/>
    </row>
    <row r="142" spans="1:14">
      <c r="A142" s="24">
        <v>243657</v>
      </c>
      <c r="B142" s="25">
        <f t="shared" si="56"/>
        <v>-243.65700000000001</v>
      </c>
      <c r="C142" s="25">
        <f t="shared" si="57"/>
        <v>0.54099999999999682</v>
      </c>
      <c r="D142" s="26">
        <v>402</v>
      </c>
      <c r="G142" s="9"/>
      <c r="H142" s="9"/>
      <c r="I142" s="32"/>
      <c r="J142" s="32"/>
      <c r="K142" s="35"/>
      <c r="L142" s="32"/>
      <c r="M142" s="36"/>
      <c r="N142" s="7"/>
    </row>
    <row r="143" spans="1:14">
      <c r="A143" s="24">
        <v>242067</v>
      </c>
      <c r="B143" s="25">
        <f t="shared" si="56"/>
        <v>-242.06700000000001</v>
      </c>
      <c r="C143" s="25">
        <f t="shared" si="57"/>
        <v>1.5900000000000034</v>
      </c>
      <c r="D143" s="26">
        <v>509</v>
      </c>
      <c r="G143" s="9"/>
      <c r="H143" s="9"/>
      <c r="I143" s="32"/>
      <c r="J143" s="32"/>
      <c r="K143" s="35"/>
      <c r="L143" s="32"/>
      <c r="M143" s="36"/>
      <c r="N143" s="7"/>
    </row>
    <row r="144" spans="1:14">
      <c r="A144" s="24">
        <v>240966</v>
      </c>
      <c r="B144" s="25">
        <f t="shared" si="56"/>
        <v>-240.96600000000001</v>
      </c>
      <c r="C144" s="25">
        <f t="shared" si="57"/>
        <v>1.1009999999999991</v>
      </c>
      <c r="D144" s="26">
        <v>470</v>
      </c>
      <c r="G144" s="9"/>
      <c r="H144" s="9"/>
      <c r="I144" s="32"/>
      <c r="J144" s="32"/>
      <c r="K144" s="35"/>
      <c r="L144" s="32"/>
      <c r="M144" s="36"/>
      <c r="N144" s="7"/>
    </row>
    <row r="145" spans="1:4">
      <c r="A145" s="24">
        <v>240576</v>
      </c>
      <c r="B145" s="25">
        <f t="shared" si="56"/>
        <v>-240.57599999999999</v>
      </c>
      <c r="C145" s="25">
        <f t="shared" si="57"/>
        <v>0.39000000000001478</v>
      </c>
      <c r="D145" s="26">
        <v>484</v>
      </c>
    </row>
    <row r="146" spans="1:4">
      <c r="A146" s="24">
        <v>240205</v>
      </c>
      <c r="B146" s="25">
        <f t="shared" si="56"/>
        <v>-240.20500000000001</v>
      </c>
      <c r="C146" s="25">
        <f t="shared" si="57"/>
        <v>0.3709999999999809</v>
      </c>
      <c r="D146" s="26">
        <v>498</v>
      </c>
    </row>
    <row r="147" spans="1:4">
      <c r="A147" s="24">
        <v>239545</v>
      </c>
      <c r="B147" s="25">
        <f t="shared" si="56"/>
        <v>-239.54499999999999</v>
      </c>
      <c r="C147" s="25">
        <f t="shared" si="57"/>
        <v>0.66000000000002501</v>
      </c>
      <c r="D147" s="26">
        <v>522</v>
      </c>
    </row>
    <row r="148" spans="1:4">
      <c r="A148" s="24">
        <v>239249</v>
      </c>
      <c r="B148" s="25">
        <f t="shared" si="56"/>
        <v>-239.249</v>
      </c>
      <c r="C148" s="25">
        <f t="shared" si="57"/>
        <v>0.29599999999999227</v>
      </c>
      <c r="D148" s="26">
        <v>538</v>
      </c>
    </row>
    <row r="149" spans="1:4">
      <c r="A149" s="24">
        <v>238943</v>
      </c>
      <c r="B149" s="25">
        <f t="shared" si="56"/>
        <v>-238.94300000000001</v>
      </c>
      <c r="C149" s="25">
        <f t="shared" si="57"/>
        <v>0.30599999999998317</v>
      </c>
      <c r="D149" s="26">
        <v>554</v>
      </c>
    </row>
    <row r="150" spans="1:4">
      <c r="A150" s="24">
        <v>238623</v>
      </c>
      <c r="B150" s="25">
        <f t="shared" si="56"/>
        <v>-238.62299999999999</v>
      </c>
      <c r="C150" s="25">
        <f t="shared" si="57"/>
        <v>0.3200000000000216</v>
      </c>
      <c r="D150" s="26">
        <v>500</v>
      </c>
    </row>
    <row r="151" spans="1:4">
      <c r="A151" s="24">
        <v>238199</v>
      </c>
      <c r="B151" s="25">
        <f t="shared" si="56"/>
        <v>-238.19900000000001</v>
      </c>
      <c r="C151" s="25">
        <f t="shared" si="57"/>
        <v>0.42399999999997817</v>
      </c>
      <c r="D151" s="26">
        <v>650</v>
      </c>
    </row>
    <row r="152" spans="1:4">
      <c r="A152" s="24">
        <v>237834</v>
      </c>
      <c r="B152" s="25">
        <f t="shared" si="56"/>
        <v>-237.834</v>
      </c>
      <c r="C152" s="25">
        <f t="shared" si="57"/>
        <v>0.36500000000000909</v>
      </c>
      <c r="D152" s="26">
        <v>631</v>
      </c>
    </row>
    <row r="153" spans="1:4">
      <c r="A153" s="24">
        <v>237466</v>
      </c>
      <c r="B153" s="25">
        <f t="shared" si="56"/>
        <v>-237.46600000000001</v>
      </c>
      <c r="C153" s="25">
        <f t="shared" si="57"/>
        <v>0.367999999999995</v>
      </c>
      <c r="D153" s="26">
        <v>619</v>
      </c>
    </row>
    <row r="154" spans="1:4">
      <c r="A154" s="24">
        <v>236234</v>
      </c>
      <c r="B154" s="25">
        <f t="shared" si="56"/>
        <v>-236.23400000000001</v>
      </c>
      <c r="C154" s="25">
        <f t="shared" si="57"/>
        <v>1.2319999999999993</v>
      </c>
      <c r="D154" s="26">
        <v>582</v>
      </c>
    </row>
    <row r="155" spans="1:4">
      <c r="A155" s="24">
        <v>235222</v>
      </c>
      <c r="B155" s="25">
        <f t="shared" si="56"/>
        <v>-235.22200000000001</v>
      </c>
      <c r="C155" s="25">
        <f t="shared" si="57"/>
        <v>1.0120000000000005</v>
      </c>
      <c r="D155" s="26">
        <v>554</v>
      </c>
    </row>
    <row r="156" spans="1:4">
      <c r="A156" s="24">
        <v>234781</v>
      </c>
      <c r="B156" s="25">
        <f t="shared" si="56"/>
        <v>-234.78100000000001</v>
      </c>
      <c r="C156" s="25">
        <f t="shared" si="57"/>
        <v>0.4410000000000025</v>
      </c>
      <c r="D156" s="26">
        <v>540</v>
      </c>
    </row>
    <row r="157" spans="1:4">
      <c r="A157" s="24">
        <v>234470</v>
      </c>
      <c r="B157" s="25">
        <f t="shared" si="56"/>
        <v>-234.47</v>
      </c>
      <c r="C157" s="25">
        <f t="shared" si="57"/>
        <v>0.31100000000000705</v>
      </c>
      <c r="D157" s="26">
        <v>550</v>
      </c>
    </row>
    <row r="158" spans="1:4">
      <c r="A158" s="24">
        <v>234126</v>
      </c>
      <c r="B158" s="25">
        <f t="shared" si="56"/>
        <v>-234.126</v>
      </c>
      <c r="C158" s="25">
        <f t="shared" si="57"/>
        <v>0.34399999999999409</v>
      </c>
      <c r="D158" s="26">
        <v>540</v>
      </c>
    </row>
    <row r="159" spans="1:4">
      <c r="A159" s="24">
        <v>233646</v>
      </c>
      <c r="B159" s="25">
        <f t="shared" si="56"/>
        <v>-233.64599999999999</v>
      </c>
      <c r="C159" s="25">
        <f t="shared" si="57"/>
        <v>0.48000000000001819</v>
      </c>
      <c r="D159" s="26">
        <v>541</v>
      </c>
    </row>
    <row r="160" spans="1:4">
      <c r="A160" s="24">
        <v>233139</v>
      </c>
      <c r="B160" s="25">
        <f t="shared" si="56"/>
        <v>-233.13900000000001</v>
      </c>
      <c r="C160" s="25">
        <f t="shared" si="57"/>
        <v>0.50699999999997658</v>
      </c>
      <c r="D160" s="26">
        <v>514</v>
      </c>
    </row>
    <row r="161" spans="1:4">
      <c r="A161" s="24">
        <v>232615</v>
      </c>
      <c r="B161" s="25">
        <f t="shared" si="56"/>
        <v>-232.61500000000001</v>
      </c>
      <c r="C161" s="25">
        <f t="shared" si="57"/>
        <v>0.52400000000000091</v>
      </c>
      <c r="D161" s="26">
        <v>502</v>
      </c>
    </row>
    <row r="162" spans="1:4">
      <c r="A162" s="24">
        <v>231990</v>
      </c>
      <c r="B162" s="25">
        <f t="shared" si="56"/>
        <v>-231.99</v>
      </c>
      <c r="C162" s="25">
        <f t="shared" si="57"/>
        <v>0.625</v>
      </c>
      <c r="D162" s="26">
        <v>495</v>
      </c>
    </row>
    <row r="163" spans="1:4">
      <c r="A163" s="24">
        <v>231383</v>
      </c>
      <c r="B163" s="25">
        <f t="shared" si="56"/>
        <v>-231.38300000000001</v>
      </c>
      <c r="C163" s="25">
        <f t="shared" si="57"/>
        <v>0.60699999999999932</v>
      </c>
      <c r="D163" s="26">
        <v>460</v>
      </c>
    </row>
    <row r="164" spans="1:4">
      <c r="A164" s="24">
        <v>230668</v>
      </c>
      <c r="B164" s="25">
        <f t="shared" si="56"/>
        <v>-230.66800000000001</v>
      </c>
      <c r="C164" s="25">
        <f t="shared" si="57"/>
        <v>0.71500000000000341</v>
      </c>
      <c r="D164" s="26">
        <v>439</v>
      </c>
    </row>
    <row r="165" spans="1:4">
      <c r="A165" s="24">
        <v>227840</v>
      </c>
      <c r="B165" s="25">
        <f t="shared" si="56"/>
        <v>-227.84</v>
      </c>
      <c r="C165" s="25">
        <f t="shared" si="57"/>
        <v>2.828000000000003</v>
      </c>
      <c r="D165" s="26">
        <v>445</v>
      </c>
    </row>
    <row r="166" spans="1:4">
      <c r="A166" s="24">
        <v>227224</v>
      </c>
      <c r="B166" s="25">
        <f t="shared" si="56"/>
        <v>-227.22399999999999</v>
      </c>
      <c r="C166" s="25">
        <f t="shared" si="57"/>
        <v>0.61600000000001387</v>
      </c>
      <c r="D166" s="26">
        <v>476</v>
      </c>
    </row>
    <row r="167" spans="1:4">
      <c r="A167" s="24">
        <v>226726</v>
      </c>
      <c r="B167" s="25">
        <f t="shared" si="56"/>
        <v>-226.726</v>
      </c>
      <c r="C167" s="25">
        <f t="shared" si="57"/>
        <v>0.49799999999999045</v>
      </c>
      <c r="D167" s="26">
        <v>484</v>
      </c>
    </row>
    <row r="168" spans="1:4">
      <c r="A168" s="24">
        <v>226213</v>
      </c>
      <c r="B168" s="25">
        <f t="shared" si="56"/>
        <v>-226.21299999999999</v>
      </c>
      <c r="C168" s="25">
        <f t="shared" si="57"/>
        <v>0.51300000000000523</v>
      </c>
      <c r="D168" s="26">
        <v>483</v>
      </c>
    </row>
    <row r="169" spans="1:4">
      <c r="A169" s="24">
        <v>225888</v>
      </c>
      <c r="B169" s="25">
        <f t="shared" si="56"/>
        <v>-225.88800000000001</v>
      </c>
      <c r="C169" s="25">
        <f t="shared" si="57"/>
        <v>0.32499999999998863</v>
      </c>
      <c r="D169" s="26">
        <v>497</v>
      </c>
    </row>
    <row r="170" spans="1:4">
      <c r="A170" s="24">
        <v>225535</v>
      </c>
      <c r="B170" s="25">
        <f t="shared" si="56"/>
        <v>-225.535</v>
      </c>
      <c r="C170" s="25">
        <f t="shared" si="57"/>
        <v>0.35300000000000864</v>
      </c>
      <c r="D170" s="26">
        <v>506</v>
      </c>
    </row>
    <row r="171" spans="1:4">
      <c r="A171" s="24">
        <v>225136</v>
      </c>
      <c r="B171" s="25">
        <f t="shared" si="56"/>
        <v>-225.136</v>
      </c>
      <c r="C171" s="25">
        <f t="shared" si="57"/>
        <v>0.39900000000000091</v>
      </c>
      <c r="D171" s="26">
        <v>512</v>
      </c>
    </row>
    <row r="172" spans="1:4">
      <c r="A172" s="24">
        <v>224630</v>
      </c>
      <c r="B172" s="25">
        <f t="shared" si="56"/>
        <v>-224.63</v>
      </c>
      <c r="C172" s="25">
        <f t="shared" si="57"/>
        <v>0.50600000000000023</v>
      </c>
      <c r="D172" s="26">
        <v>532</v>
      </c>
    </row>
    <row r="173" spans="1:4">
      <c r="A173" s="24">
        <v>223446</v>
      </c>
      <c r="B173" s="25">
        <f t="shared" si="56"/>
        <v>-223.446</v>
      </c>
      <c r="C173" s="25">
        <f t="shared" si="57"/>
        <v>1.1839999999999975</v>
      </c>
      <c r="D173" s="26">
        <v>532</v>
      </c>
    </row>
    <row r="174" spans="1:4">
      <c r="A174" s="24">
        <v>222958</v>
      </c>
      <c r="B174" s="25">
        <f t="shared" si="56"/>
        <v>-222.958</v>
      </c>
      <c r="C174" s="25">
        <f t="shared" si="57"/>
        <v>0.48799999999999955</v>
      </c>
      <c r="D174" s="26">
        <v>494</v>
      </c>
    </row>
    <row r="175" spans="1:4">
      <c r="A175" s="24">
        <v>221612</v>
      </c>
      <c r="B175" s="25">
        <f t="shared" si="56"/>
        <v>-221.61199999999999</v>
      </c>
      <c r="C175" s="25">
        <f t="shared" si="57"/>
        <v>1.3460000000000036</v>
      </c>
      <c r="D175" s="26">
        <v>482</v>
      </c>
    </row>
    <row r="176" spans="1:4">
      <c r="A176" s="24">
        <v>220997</v>
      </c>
      <c r="B176" s="25">
        <f t="shared" si="56"/>
        <v>-220.99700000000001</v>
      </c>
      <c r="C176" s="25">
        <f t="shared" si="57"/>
        <v>0.61499999999998067</v>
      </c>
      <c r="D176" s="26">
        <v>480</v>
      </c>
    </row>
    <row r="177" spans="1:4">
      <c r="A177" s="24">
        <v>220760</v>
      </c>
      <c r="B177" s="25">
        <f t="shared" si="56"/>
        <v>-220.76</v>
      </c>
      <c r="C177" s="25">
        <f t="shared" si="57"/>
        <v>0.23700000000002319</v>
      </c>
      <c r="D177" s="26">
        <v>498</v>
      </c>
    </row>
    <row r="178" spans="1:4">
      <c r="A178" s="24">
        <v>220047</v>
      </c>
      <c r="B178" s="25">
        <f t="shared" si="56"/>
        <v>-220.047</v>
      </c>
      <c r="C178" s="25">
        <f t="shared" si="57"/>
        <v>0.71299999999999386</v>
      </c>
      <c r="D178" s="26">
        <v>473</v>
      </c>
    </row>
    <row r="179" spans="1:4">
      <c r="A179" s="24">
        <v>219680</v>
      </c>
      <c r="B179" s="25">
        <f t="shared" si="56"/>
        <v>-219.68</v>
      </c>
      <c r="C179" s="25">
        <f t="shared" si="57"/>
        <v>0.36699999999999022</v>
      </c>
      <c r="D179" s="26">
        <v>476</v>
      </c>
    </row>
    <row r="180" spans="1:4">
      <c r="A180" s="24">
        <v>218767</v>
      </c>
      <c r="B180" s="25">
        <f t="shared" si="56"/>
        <v>-218.767</v>
      </c>
      <c r="C180" s="25">
        <f t="shared" si="57"/>
        <v>0.91300000000001091</v>
      </c>
      <c r="D180" s="26">
        <v>436</v>
      </c>
    </row>
    <row r="181" spans="1:4">
      <c r="A181" s="24">
        <v>218342</v>
      </c>
      <c r="B181" s="25">
        <f t="shared" si="56"/>
        <v>-218.34200000000001</v>
      </c>
      <c r="C181" s="25">
        <f t="shared" si="57"/>
        <v>0.42499999999998295</v>
      </c>
      <c r="D181" s="26">
        <v>440</v>
      </c>
    </row>
    <row r="182" spans="1:4">
      <c r="A182" s="24">
        <v>217577</v>
      </c>
      <c r="B182" s="25">
        <f t="shared" si="56"/>
        <v>-217.577</v>
      </c>
      <c r="C182" s="25">
        <f t="shared" si="57"/>
        <v>0.76500000000001478</v>
      </c>
      <c r="D182" s="26">
        <v>483</v>
      </c>
    </row>
    <row r="183" spans="1:4">
      <c r="A183" s="24">
        <v>217253</v>
      </c>
      <c r="B183" s="25">
        <f t="shared" si="56"/>
        <v>-217.25299999999999</v>
      </c>
      <c r="C183" s="25">
        <f t="shared" si="57"/>
        <v>0.32400000000001228</v>
      </c>
      <c r="D183" s="26">
        <v>541</v>
      </c>
    </row>
    <row r="184" spans="1:4">
      <c r="A184" s="24">
        <v>216923</v>
      </c>
      <c r="B184" s="25">
        <f t="shared" si="56"/>
        <v>-216.923</v>
      </c>
      <c r="C184" s="25">
        <f t="shared" si="57"/>
        <v>0.32999999999998408</v>
      </c>
      <c r="D184" s="26">
        <v>557</v>
      </c>
    </row>
    <row r="185" spans="1:4">
      <c r="A185" s="24">
        <v>216310</v>
      </c>
      <c r="B185" s="25">
        <f t="shared" si="56"/>
        <v>-216.31</v>
      </c>
      <c r="C185" s="25">
        <f t="shared" si="57"/>
        <v>0.61299999999999955</v>
      </c>
      <c r="D185" s="26">
        <v>544</v>
      </c>
    </row>
    <row r="186" spans="1:4">
      <c r="A186" s="24">
        <v>215879</v>
      </c>
      <c r="B186" s="25">
        <f t="shared" si="56"/>
        <v>-215.87899999999999</v>
      </c>
      <c r="C186" s="25">
        <f t="shared" si="57"/>
        <v>0.4310000000000116</v>
      </c>
      <c r="D186" s="26">
        <v>586</v>
      </c>
    </row>
    <row r="187" spans="1:4">
      <c r="A187" s="24">
        <v>215504</v>
      </c>
      <c r="B187" s="25">
        <f t="shared" si="56"/>
        <v>-215.50399999999999</v>
      </c>
      <c r="C187" s="25">
        <f t="shared" si="57"/>
        <v>0.375</v>
      </c>
      <c r="D187" s="26">
        <v>568</v>
      </c>
    </row>
    <row r="188" spans="1:4">
      <c r="A188" s="24">
        <v>214996</v>
      </c>
      <c r="B188" s="25">
        <f t="shared" si="56"/>
        <v>-214.99600000000001</v>
      </c>
      <c r="C188" s="25">
        <f t="shared" si="57"/>
        <v>0.50799999999998136</v>
      </c>
      <c r="D188" s="26">
        <v>558</v>
      </c>
    </row>
    <row r="189" spans="1:4">
      <c r="A189" s="24">
        <v>214153</v>
      </c>
      <c r="B189" s="25">
        <f t="shared" si="56"/>
        <v>-214.15299999999999</v>
      </c>
      <c r="C189" s="25">
        <f t="shared" si="57"/>
        <v>0.84300000000001774</v>
      </c>
      <c r="D189" s="26">
        <v>581</v>
      </c>
    </row>
    <row r="190" spans="1:4">
      <c r="A190" s="24">
        <v>213385</v>
      </c>
      <c r="B190" s="25">
        <f t="shared" si="56"/>
        <v>-213.38499999999999</v>
      </c>
      <c r="C190" s="25">
        <f t="shared" si="57"/>
        <v>0.76800000000000068</v>
      </c>
      <c r="D190" s="26">
        <v>569</v>
      </c>
    </row>
    <row r="191" spans="1:4">
      <c r="A191" s="24">
        <v>213010</v>
      </c>
      <c r="B191" s="25">
        <f t="shared" si="56"/>
        <v>-213.01</v>
      </c>
      <c r="C191" s="25">
        <f t="shared" si="57"/>
        <v>0.375</v>
      </c>
      <c r="D191" s="26">
        <v>545</v>
      </c>
    </row>
    <row r="192" spans="1:4">
      <c r="A192" s="24">
        <v>212662</v>
      </c>
      <c r="B192" s="25">
        <f t="shared" si="56"/>
        <v>-212.66200000000001</v>
      </c>
      <c r="C192" s="25">
        <f t="shared" si="57"/>
        <v>0.34799999999998477</v>
      </c>
      <c r="D192" s="26">
        <v>554</v>
      </c>
    </row>
    <row r="193" spans="1:4">
      <c r="A193" s="24">
        <v>212281</v>
      </c>
      <c r="B193" s="25">
        <f t="shared" si="56"/>
        <v>-212.28100000000001</v>
      </c>
      <c r="C193" s="25">
        <f t="shared" si="57"/>
        <v>0.38100000000000023</v>
      </c>
      <c r="D193" s="26">
        <v>551</v>
      </c>
    </row>
    <row r="194" spans="1:4">
      <c r="A194" s="24">
        <v>211929</v>
      </c>
      <c r="B194" s="25">
        <f t="shared" si="56"/>
        <v>-211.929</v>
      </c>
      <c r="C194" s="25">
        <f t="shared" si="57"/>
        <v>0.35200000000000387</v>
      </c>
      <c r="D194" s="26">
        <v>586</v>
      </c>
    </row>
    <row r="195" spans="1:4">
      <c r="A195" s="24">
        <v>211481</v>
      </c>
      <c r="B195" s="25">
        <f t="shared" ref="B195:B258" si="58">-A195/1000</f>
        <v>-211.48099999999999</v>
      </c>
      <c r="C195" s="25">
        <f t="shared" si="57"/>
        <v>0.4480000000000075</v>
      </c>
      <c r="D195" s="26">
        <v>509</v>
      </c>
    </row>
    <row r="196" spans="1:4">
      <c r="A196" s="24">
        <v>211005</v>
      </c>
      <c r="B196" s="25">
        <f t="shared" si="58"/>
        <v>-211.005</v>
      </c>
      <c r="C196" s="25">
        <f t="shared" ref="C196:C259" si="59">B196-B195</f>
        <v>0.47599999999999909</v>
      </c>
      <c r="D196" s="26">
        <v>503</v>
      </c>
    </row>
    <row r="197" spans="1:4">
      <c r="A197" s="24">
        <v>210830</v>
      </c>
      <c r="B197" s="25">
        <f t="shared" si="58"/>
        <v>-210.83</v>
      </c>
      <c r="C197" s="25">
        <f t="shared" si="59"/>
        <v>0.17499999999998295</v>
      </c>
      <c r="D197" s="26">
        <v>567</v>
      </c>
    </row>
    <row r="198" spans="1:4">
      <c r="A198" s="24">
        <v>210237</v>
      </c>
      <c r="B198" s="25">
        <f t="shared" si="58"/>
        <v>-210.23699999999999</v>
      </c>
      <c r="C198" s="25">
        <f t="shared" si="59"/>
        <v>0.59300000000001774</v>
      </c>
      <c r="D198" s="26">
        <v>498</v>
      </c>
    </row>
    <row r="199" spans="1:4">
      <c r="A199" s="24">
        <v>209975</v>
      </c>
      <c r="B199" s="25">
        <f t="shared" si="58"/>
        <v>-209.97499999999999</v>
      </c>
      <c r="C199" s="25">
        <f t="shared" si="59"/>
        <v>0.26200000000000045</v>
      </c>
      <c r="D199" s="26">
        <v>473</v>
      </c>
    </row>
    <row r="200" spans="1:4">
      <c r="A200" s="24">
        <v>209414</v>
      </c>
      <c r="B200" s="25">
        <f t="shared" si="58"/>
        <v>-209.41399999999999</v>
      </c>
      <c r="C200" s="25">
        <f t="shared" si="59"/>
        <v>0.56100000000000705</v>
      </c>
      <c r="D200" s="26">
        <v>515</v>
      </c>
    </row>
    <row r="201" spans="1:4">
      <c r="A201" s="24">
        <v>209078</v>
      </c>
      <c r="B201" s="25">
        <f t="shared" si="58"/>
        <v>-209.078</v>
      </c>
      <c r="C201" s="25">
        <f t="shared" si="59"/>
        <v>0.33599999999998431</v>
      </c>
      <c r="D201" s="26">
        <v>485</v>
      </c>
    </row>
    <row r="202" spans="1:4">
      <c r="A202" s="24">
        <v>208796</v>
      </c>
      <c r="B202" s="25">
        <f t="shared" si="58"/>
        <v>-208.79599999999999</v>
      </c>
      <c r="C202" s="25">
        <f t="shared" si="59"/>
        <v>0.28200000000001069</v>
      </c>
      <c r="D202" s="26">
        <v>476</v>
      </c>
    </row>
    <row r="203" spans="1:4">
      <c r="A203" s="24">
        <v>208183</v>
      </c>
      <c r="B203" s="25">
        <f t="shared" si="58"/>
        <v>-208.18299999999999</v>
      </c>
      <c r="C203" s="25">
        <f t="shared" si="59"/>
        <v>0.61299999999999955</v>
      </c>
      <c r="D203" s="26">
        <v>475</v>
      </c>
    </row>
    <row r="204" spans="1:4">
      <c r="A204" s="24">
        <v>207991</v>
      </c>
      <c r="B204" s="25">
        <f t="shared" si="58"/>
        <v>-207.99100000000001</v>
      </c>
      <c r="C204" s="25">
        <f t="shared" si="59"/>
        <v>0.19199999999997885</v>
      </c>
      <c r="D204" s="26">
        <v>496</v>
      </c>
    </row>
    <row r="205" spans="1:4">
      <c r="A205" s="24">
        <v>207418</v>
      </c>
      <c r="B205" s="25">
        <f t="shared" si="58"/>
        <v>-207.41800000000001</v>
      </c>
      <c r="C205" s="25">
        <f t="shared" si="59"/>
        <v>0.5730000000000075</v>
      </c>
      <c r="D205" s="26">
        <v>455</v>
      </c>
    </row>
    <row r="206" spans="1:4">
      <c r="A206" s="24">
        <v>207033</v>
      </c>
      <c r="B206" s="25">
        <f t="shared" si="58"/>
        <v>-207.03299999999999</v>
      </c>
      <c r="C206" s="25">
        <f t="shared" si="59"/>
        <v>0.38500000000001933</v>
      </c>
      <c r="D206" s="26">
        <v>463</v>
      </c>
    </row>
    <row r="207" spans="1:4">
      <c r="A207" s="24">
        <v>206675</v>
      </c>
      <c r="B207" s="25">
        <f t="shared" si="58"/>
        <v>-206.67500000000001</v>
      </c>
      <c r="C207" s="25">
        <f t="shared" si="59"/>
        <v>0.35799999999997567</v>
      </c>
      <c r="D207" s="26">
        <v>466</v>
      </c>
    </row>
    <row r="208" spans="1:4">
      <c r="A208" s="24">
        <v>206122</v>
      </c>
      <c r="B208" s="25">
        <f t="shared" si="58"/>
        <v>-206.12200000000001</v>
      </c>
      <c r="C208" s="25">
        <f t="shared" si="59"/>
        <v>0.55299999999999727</v>
      </c>
      <c r="D208" s="26">
        <v>436</v>
      </c>
    </row>
    <row r="209" spans="1:4">
      <c r="A209" s="24">
        <v>205715</v>
      </c>
      <c r="B209" s="25">
        <f t="shared" si="58"/>
        <v>-205.715</v>
      </c>
      <c r="C209" s="25">
        <f t="shared" si="59"/>
        <v>0.40700000000001069</v>
      </c>
      <c r="D209" s="26">
        <v>413</v>
      </c>
    </row>
    <row r="210" spans="1:4">
      <c r="A210" s="24">
        <v>205439</v>
      </c>
      <c r="B210" s="25">
        <f t="shared" si="58"/>
        <v>-205.43899999999999</v>
      </c>
      <c r="C210" s="25">
        <f t="shared" si="59"/>
        <v>0.27600000000001046</v>
      </c>
      <c r="D210" s="26">
        <v>421</v>
      </c>
    </row>
    <row r="211" spans="1:4">
      <c r="A211" s="24">
        <v>205148</v>
      </c>
      <c r="B211" s="25">
        <f t="shared" si="58"/>
        <v>-205.148</v>
      </c>
      <c r="C211" s="25">
        <f t="shared" si="59"/>
        <v>0.29099999999999682</v>
      </c>
      <c r="D211" s="26">
        <v>425</v>
      </c>
    </row>
    <row r="212" spans="1:4">
      <c r="A212" s="24">
        <v>204283</v>
      </c>
      <c r="B212" s="25">
        <f t="shared" si="58"/>
        <v>-204.28299999999999</v>
      </c>
      <c r="C212" s="25">
        <f t="shared" si="59"/>
        <v>0.86500000000000909</v>
      </c>
      <c r="D212" s="26">
        <v>482</v>
      </c>
    </row>
    <row r="213" spans="1:4">
      <c r="A213" s="24">
        <v>202212</v>
      </c>
      <c r="B213" s="25">
        <f t="shared" si="58"/>
        <v>-202.21199999999999</v>
      </c>
      <c r="C213" s="25">
        <f t="shared" si="59"/>
        <v>2.070999999999998</v>
      </c>
      <c r="D213" s="26">
        <v>612</v>
      </c>
    </row>
    <row r="214" spans="1:4">
      <c r="A214" s="24">
        <v>199292</v>
      </c>
      <c r="B214" s="25">
        <f t="shared" si="58"/>
        <v>-199.292</v>
      </c>
      <c r="C214" s="25">
        <f t="shared" si="59"/>
        <v>2.9199999999999875</v>
      </c>
      <c r="D214" s="26">
        <v>558</v>
      </c>
    </row>
    <row r="215" spans="1:4">
      <c r="A215" s="24">
        <v>195625</v>
      </c>
      <c r="B215" s="25">
        <f t="shared" si="58"/>
        <v>-195.625</v>
      </c>
      <c r="C215" s="25">
        <f t="shared" si="59"/>
        <v>3.6670000000000016</v>
      </c>
      <c r="D215" s="26">
        <v>460</v>
      </c>
    </row>
    <row r="216" spans="1:4">
      <c r="A216" s="24">
        <v>191057</v>
      </c>
      <c r="B216" s="25">
        <f t="shared" si="58"/>
        <v>-191.05699999999999</v>
      </c>
      <c r="C216" s="25">
        <f t="shared" si="59"/>
        <v>4.5680000000000121</v>
      </c>
      <c r="D216" s="26">
        <v>414</v>
      </c>
    </row>
    <row r="217" spans="1:4">
      <c r="A217" s="24">
        <v>189335</v>
      </c>
      <c r="B217" s="25">
        <f t="shared" si="58"/>
        <v>-189.33500000000001</v>
      </c>
      <c r="C217" s="25">
        <f t="shared" si="59"/>
        <v>1.72199999999998</v>
      </c>
      <c r="D217" s="26">
        <v>440</v>
      </c>
    </row>
    <row r="218" spans="1:4">
      <c r="A218" s="24">
        <v>187199</v>
      </c>
      <c r="B218" s="25">
        <f t="shared" si="58"/>
        <v>-187.19900000000001</v>
      </c>
      <c r="C218" s="25">
        <f t="shared" si="59"/>
        <v>2.1359999999999957</v>
      </c>
      <c r="D218" s="26">
        <v>445</v>
      </c>
    </row>
    <row r="219" spans="1:4">
      <c r="A219" s="24">
        <v>185063</v>
      </c>
      <c r="B219" s="25">
        <f t="shared" si="58"/>
        <v>-185.06299999999999</v>
      </c>
      <c r="C219" s="25">
        <f t="shared" si="59"/>
        <v>2.1360000000000241</v>
      </c>
      <c r="D219" s="26">
        <v>510</v>
      </c>
    </row>
    <row r="220" spans="1:4">
      <c r="A220" s="24">
        <v>183355</v>
      </c>
      <c r="B220" s="25">
        <f t="shared" si="58"/>
        <v>-183.35499999999999</v>
      </c>
      <c r="C220" s="25">
        <f t="shared" si="59"/>
        <v>1.7079999999999984</v>
      </c>
      <c r="D220" s="26">
        <v>470</v>
      </c>
    </row>
    <row r="221" spans="1:4">
      <c r="A221" s="24">
        <v>181718</v>
      </c>
      <c r="B221" s="25">
        <f t="shared" si="58"/>
        <v>-181.71799999999999</v>
      </c>
      <c r="C221" s="25">
        <f t="shared" si="59"/>
        <v>1.6370000000000005</v>
      </c>
      <c r="D221" s="26">
        <v>464</v>
      </c>
    </row>
    <row r="222" spans="1:4">
      <c r="A222" s="24">
        <v>180779</v>
      </c>
      <c r="B222" s="25">
        <f t="shared" si="58"/>
        <v>-180.779</v>
      </c>
      <c r="C222" s="25">
        <f t="shared" si="59"/>
        <v>0.93899999999999295</v>
      </c>
      <c r="D222" s="26">
        <v>522</v>
      </c>
    </row>
    <row r="223" spans="1:4">
      <c r="A223" s="24">
        <v>178550</v>
      </c>
      <c r="B223" s="25">
        <f t="shared" si="58"/>
        <v>-178.55</v>
      </c>
      <c r="C223" s="25">
        <f t="shared" si="59"/>
        <v>2.228999999999985</v>
      </c>
      <c r="D223" s="26">
        <v>503</v>
      </c>
    </row>
    <row r="224" spans="1:4">
      <c r="A224" s="24">
        <v>175440</v>
      </c>
      <c r="B224" s="25">
        <f t="shared" si="58"/>
        <v>-175.44</v>
      </c>
      <c r="C224" s="25">
        <f t="shared" si="59"/>
        <v>3.1100000000000136</v>
      </c>
      <c r="D224" s="26">
        <v>468</v>
      </c>
    </row>
    <row r="225" spans="1:4">
      <c r="A225" s="24">
        <v>174189</v>
      </c>
      <c r="B225" s="25">
        <f t="shared" si="58"/>
        <v>-174.18899999999999</v>
      </c>
      <c r="C225" s="25">
        <f t="shared" si="59"/>
        <v>1.2510000000000048</v>
      </c>
      <c r="D225" s="26">
        <v>402</v>
      </c>
    </row>
    <row r="226" spans="1:4">
      <c r="A226" s="24">
        <v>172596</v>
      </c>
      <c r="B226" s="25">
        <f t="shared" si="58"/>
        <v>-172.596</v>
      </c>
      <c r="C226" s="25">
        <f t="shared" si="59"/>
        <v>1.5929999999999893</v>
      </c>
      <c r="D226" s="26">
        <v>456</v>
      </c>
    </row>
    <row r="227" spans="1:4">
      <c r="A227" s="24">
        <v>169266</v>
      </c>
      <c r="B227" s="25">
        <f t="shared" si="58"/>
        <v>-169.26599999999999</v>
      </c>
      <c r="C227" s="25">
        <f t="shared" si="59"/>
        <v>3.3300000000000125</v>
      </c>
      <c r="D227" s="26">
        <v>478</v>
      </c>
    </row>
    <row r="228" spans="1:4">
      <c r="A228" s="24">
        <v>165278</v>
      </c>
      <c r="B228" s="25">
        <f t="shared" si="58"/>
        <v>-165.27799999999999</v>
      </c>
      <c r="C228" s="25">
        <f t="shared" si="59"/>
        <v>3.9879999999999995</v>
      </c>
      <c r="D228" s="26">
        <v>420</v>
      </c>
    </row>
    <row r="229" spans="1:4">
      <c r="A229" s="24">
        <v>162996</v>
      </c>
      <c r="B229" s="25">
        <f t="shared" si="58"/>
        <v>-162.99600000000001</v>
      </c>
      <c r="C229" s="25">
        <f t="shared" si="59"/>
        <v>2.2819999999999823</v>
      </c>
      <c r="D229" s="26">
        <v>405</v>
      </c>
    </row>
    <row r="230" spans="1:4">
      <c r="A230" s="24">
        <v>159791</v>
      </c>
      <c r="B230" s="25">
        <f t="shared" si="58"/>
        <v>-159.791</v>
      </c>
      <c r="C230" s="25">
        <f t="shared" si="59"/>
        <v>3.2050000000000125</v>
      </c>
      <c r="D230" s="26">
        <v>376</v>
      </c>
    </row>
    <row r="231" spans="1:4">
      <c r="A231" s="24">
        <v>157806</v>
      </c>
      <c r="B231" s="25">
        <f t="shared" si="58"/>
        <v>-157.80600000000001</v>
      </c>
      <c r="C231" s="25">
        <f t="shared" si="59"/>
        <v>1.9849999999999852</v>
      </c>
      <c r="D231" s="26">
        <v>381</v>
      </c>
    </row>
    <row r="232" spans="1:4">
      <c r="A232" s="24">
        <v>157299</v>
      </c>
      <c r="B232" s="25">
        <f t="shared" si="58"/>
        <v>-157.29900000000001</v>
      </c>
      <c r="C232" s="25">
        <f t="shared" si="59"/>
        <v>0.507000000000005</v>
      </c>
      <c r="D232" s="26">
        <v>403</v>
      </c>
    </row>
    <row r="233" spans="1:4">
      <c r="A233" s="24">
        <v>155706</v>
      </c>
      <c r="B233" s="25">
        <f t="shared" si="58"/>
        <v>-155.70599999999999</v>
      </c>
      <c r="C233" s="25">
        <f t="shared" si="59"/>
        <v>1.5930000000000177</v>
      </c>
      <c r="D233" s="26">
        <v>406</v>
      </c>
    </row>
    <row r="234" spans="1:4">
      <c r="A234" s="24">
        <v>155299</v>
      </c>
      <c r="B234" s="25">
        <f t="shared" si="58"/>
        <v>-155.29900000000001</v>
      </c>
      <c r="C234" s="25">
        <f t="shared" si="59"/>
        <v>0.40699999999998226</v>
      </c>
      <c r="D234" s="26">
        <v>377</v>
      </c>
    </row>
    <row r="235" spans="1:4">
      <c r="A235" s="24">
        <v>154129</v>
      </c>
      <c r="B235" s="25">
        <f t="shared" si="58"/>
        <v>-154.12899999999999</v>
      </c>
      <c r="C235" s="25">
        <f t="shared" si="59"/>
        <v>1.1700000000000159</v>
      </c>
      <c r="D235" s="26">
        <v>382</v>
      </c>
    </row>
    <row r="236" spans="1:4">
      <c r="A236" s="24">
        <v>153173</v>
      </c>
      <c r="B236" s="25">
        <f t="shared" si="58"/>
        <v>-153.173</v>
      </c>
      <c r="C236" s="25">
        <f t="shared" si="59"/>
        <v>0.95599999999998886</v>
      </c>
      <c r="D236" s="26">
        <v>414</v>
      </c>
    </row>
    <row r="237" spans="1:4">
      <c r="A237" s="24">
        <v>152562</v>
      </c>
      <c r="B237" s="25">
        <f t="shared" si="58"/>
        <v>-152.56200000000001</v>
      </c>
      <c r="C237" s="25">
        <f t="shared" si="59"/>
        <v>0.61099999999999</v>
      </c>
      <c r="D237" s="26">
        <v>445</v>
      </c>
    </row>
    <row r="238" spans="1:4">
      <c r="A238" s="24">
        <v>151441</v>
      </c>
      <c r="B238" s="25">
        <f t="shared" si="58"/>
        <v>-151.441</v>
      </c>
      <c r="C238" s="25">
        <f t="shared" si="59"/>
        <v>1.1210000000000093</v>
      </c>
      <c r="D238" s="26">
        <v>395</v>
      </c>
    </row>
    <row r="239" spans="1:4">
      <c r="A239" s="24">
        <v>150633</v>
      </c>
      <c r="B239" s="25">
        <f t="shared" si="58"/>
        <v>-150.63300000000001</v>
      </c>
      <c r="C239" s="25">
        <f t="shared" si="59"/>
        <v>0.80799999999999272</v>
      </c>
      <c r="D239" s="26">
        <v>376</v>
      </c>
    </row>
    <row r="240" spans="1:4">
      <c r="A240" s="24">
        <v>150303</v>
      </c>
      <c r="B240" s="25">
        <f t="shared" si="58"/>
        <v>-150.303</v>
      </c>
      <c r="C240" s="25">
        <f t="shared" si="59"/>
        <v>0.33000000000001251</v>
      </c>
      <c r="D240" s="26">
        <v>410</v>
      </c>
    </row>
    <row r="241" spans="1:4">
      <c r="A241" s="24">
        <v>149406</v>
      </c>
      <c r="B241" s="25">
        <f t="shared" si="58"/>
        <v>-149.40600000000001</v>
      </c>
      <c r="C241" s="25">
        <f t="shared" si="59"/>
        <v>0.89699999999999136</v>
      </c>
      <c r="D241" s="26">
        <v>418</v>
      </c>
    </row>
    <row r="242" spans="1:4">
      <c r="A242" s="24">
        <v>148566</v>
      </c>
      <c r="B242" s="25">
        <f t="shared" si="58"/>
        <v>-148.566</v>
      </c>
      <c r="C242" s="25">
        <f t="shared" si="59"/>
        <v>0.84000000000000341</v>
      </c>
      <c r="D242" s="26">
        <v>400</v>
      </c>
    </row>
    <row r="243" spans="1:4">
      <c r="A243" s="24">
        <v>146784</v>
      </c>
      <c r="B243" s="25">
        <f t="shared" si="58"/>
        <v>-146.78399999999999</v>
      </c>
      <c r="C243" s="25">
        <f t="shared" si="59"/>
        <v>1.7820000000000107</v>
      </c>
      <c r="D243" s="26">
        <v>356</v>
      </c>
    </row>
    <row r="244" spans="1:4">
      <c r="A244" s="24">
        <v>143980</v>
      </c>
      <c r="B244" s="25">
        <f t="shared" si="58"/>
        <v>-143.97999999999999</v>
      </c>
      <c r="C244" s="25">
        <f t="shared" si="59"/>
        <v>2.804000000000002</v>
      </c>
      <c r="D244" s="26">
        <v>355</v>
      </c>
    </row>
    <row r="245" spans="1:4">
      <c r="A245" s="24">
        <v>141422</v>
      </c>
      <c r="B245" s="25">
        <f t="shared" si="58"/>
        <v>-141.422</v>
      </c>
      <c r="C245" s="25">
        <f t="shared" si="59"/>
        <v>2.5579999999999927</v>
      </c>
      <c r="D245" s="26">
        <v>345</v>
      </c>
    </row>
    <row r="246" spans="1:4">
      <c r="A246" s="24">
        <v>140072</v>
      </c>
      <c r="B246" s="25">
        <f t="shared" si="58"/>
        <v>-140.072</v>
      </c>
      <c r="C246" s="25">
        <f t="shared" si="59"/>
        <v>1.3499999999999943</v>
      </c>
      <c r="D246" s="26">
        <v>319</v>
      </c>
    </row>
    <row r="247" spans="1:4">
      <c r="A247" s="24">
        <v>138408</v>
      </c>
      <c r="B247" s="25">
        <f t="shared" si="58"/>
        <v>-138.40799999999999</v>
      </c>
      <c r="C247" s="25">
        <f t="shared" si="59"/>
        <v>1.6640000000000157</v>
      </c>
      <c r="D247" s="26">
        <v>318</v>
      </c>
    </row>
    <row r="248" spans="1:4">
      <c r="A248" s="24">
        <v>137686</v>
      </c>
      <c r="B248" s="25">
        <f t="shared" si="58"/>
        <v>-137.68600000000001</v>
      </c>
      <c r="C248" s="25">
        <f t="shared" si="59"/>
        <v>0.72199999999997999</v>
      </c>
      <c r="D248" s="26">
        <v>339</v>
      </c>
    </row>
    <row r="249" spans="1:4">
      <c r="A249" s="24">
        <v>137393</v>
      </c>
      <c r="B249" s="25">
        <f t="shared" si="58"/>
        <v>-137.393</v>
      </c>
      <c r="C249" s="25">
        <f t="shared" si="59"/>
        <v>0.29300000000000637</v>
      </c>
      <c r="D249" s="26">
        <v>348</v>
      </c>
    </row>
    <row r="250" spans="1:4">
      <c r="A250" s="24">
        <v>136659</v>
      </c>
      <c r="B250" s="25">
        <f t="shared" si="58"/>
        <v>-136.65899999999999</v>
      </c>
      <c r="C250" s="25">
        <f t="shared" si="59"/>
        <v>0.73400000000000887</v>
      </c>
      <c r="D250" s="26">
        <v>377</v>
      </c>
    </row>
    <row r="251" spans="1:4">
      <c r="A251" s="24">
        <v>136367</v>
      </c>
      <c r="B251" s="25">
        <f t="shared" si="58"/>
        <v>-136.36699999999999</v>
      </c>
      <c r="C251" s="25">
        <f t="shared" si="59"/>
        <v>0.29200000000000159</v>
      </c>
      <c r="D251" s="26">
        <v>374</v>
      </c>
    </row>
    <row r="252" spans="1:4">
      <c r="A252" s="24">
        <v>135683</v>
      </c>
      <c r="B252" s="25">
        <f t="shared" si="58"/>
        <v>-135.68299999999999</v>
      </c>
      <c r="C252" s="25">
        <f t="shared" si="59"/>
        <v>0.6839999999999975</v>
      </c>
      <c r="D252" s="26">
        <v>357</v>
      </c>
    </row>
    <row r="253" spans="1:4">
      <c r="A253" s="24">
        <v>135003</v>
      </c>
      <c r="B253" s="25">
        <f t="shared" si="58"/>
        <v>-135.00299999999999</v>
      </c>
      <c r="C253" s="25">
        <f t="shared" si="59"/>
        <v>0.68000000000000682</v>
      </c>
      <c r="D253" s="26">
        <v>352</v>
      </c>
    </row>
    <row r="254" spans="1:4">
      <c r="A254" s="24">
        <v>134211</v>
      </c>
      <c r="B254" s="25">
        <f t="shared" si="58"/>
        <v>-134.21100000000001</v>
      </c>
      <c r="C254" s="25">
        <f t="shared" si="59"/>
        <v>0.79199999999997317</v>
      </c>
      <c r="D254" s="26">
        <v>399</v>
      </c>
    </row>
    <row r="255" spans="1:4">
      <c r="A255" s="24">
        <v>133340</v>
      </c>
      <c r="B255" s="25">
        <f t="shared" si="58"/>
        <v>-133.34</v>
      </c>
      <c r="C255" s="25">
        <f t="shared" si="59"/>
        <v>0.87100000000000932</v>
      </c>
      <c r="D255" s="26">
        <v>431</v>
      </c>
    </row>
    <row r="256" spans="1:4">
      <c r="A256" s="24">
        <v>131795</v>
      </c>
      <c r="B256" s="25">
        <f t="shared" si="58"/>
        <v>-131.79499999999999</v>
      </c>
      <c r="C256" s="25">
        <f t="shared" si="59"/>
        <v>1.5450000000000159</v>
      </c>
      <c r="D256" s="26">
        <v>453</v>
      </c>
    </row>
    <row r="257" spans="1:4">
      <c r="A257" s="24">
        <v>131195</v>
      </c>
      <c r="B257" s="25">
        <f t="shared" si="58"/>
        <v>-131.19499999999999</v>
      </c>
      <c r="C257" s="25">
        <f t="shared" si="59"/>
        <v>0.59999999999999432</v>
      </c>
      <c r="D257" s="26">
        <v>491</v>
      </c>
    </row>
    <row r="258" spans="1:4">
      <c r="A258" s="24">
        <v>131146</v>
      </c>
      <c r="B258" s="25">
        <f t="shared" si="58"/>
        <v>-131.14599999999999</v>
      </c>
      <c r="C258" s="25">
        <f t="shared" si="59"/>
        <v>4.9000000000006594E-2</v>
      </c>
      <c r="D258" s="26">
        <v>477</v>
      </c>
    </row>
    <row r="259" spans="1:4">
      <c r="A259" s="24">
        <v>130549</v>
      </c>
      <c r="B259" s="25">
        <f t="shared" ref="B259:B322" si="60">-A259/1000</f>
        <v>-130.54900000000001</v>
      </c>
      <c r="C259" s="25">
        <f t="shared" si="59"/>
        <v>0.59699999999997999</v>
      </c>
      <c r="D259" s="26">
        <v>492</v>
      </c>
    </row>
    <row r="260" spans="1:4">
      <c r="A260" s="24">
        <v>130172</v>
      </c>
      <c r="B260" s="25">
        <f t="shared" si="60"/>
        <v>-130.172</v>
      </c>
      <c r="C260" s="25">
        <f t="shared" ref="C260:C323" si="61">B260-B259</f>
        <v>0.37700000000000955</v>
      </c>
      <c r="D260" s="26">
        <v>542</v>
      </c>
    </row>
    <row r="261" spans="1:4">
      <c r="A261" s="24">
        <v>129898</v>
      </c>
      <c r="B261" s="25">
        <f t="shared" si="60"/>
        <v>-129.898</v>
      </c>
      <c r="C261" s="25">
        <f t="shared" si="61"/>
        <v>0.27400000000000091</v>
      </c>
      <c r="D261" s="26">
        <v>524</v>
      </c>
    </row>
    <row r="262" spans="1:4">
      <c r="A262" s="24">
        <v>129675</v>
      </c>
      <c r="B262" s="25">
        <f t="shared" si="60"/>
        <v>-129.67500000000001</v>
      </c>
      <c r="C262" s="25">
        <f t="shared" si="61"/>
        <v>0.22299999999998477</v>
      </c>
      <c r="D262" s="26">
        <v>560</v>
      </c>
    </row>
    <row r="263" spans="1:4">
      <c r="A263" s="24">
        <v>129348</v>
      </c>
      <c r="B263" s="25">
        <f t="shared" si="60"/>
        <v>-129.34800000000001</v>
      </c>
      <c r="C263" s="25">
        <f t="shared" si="61"/>
        <v>0.32699999999999818</v>
      </c>
      <c r="D263" s="26">
        <v>540</v>
      </c>
    </row>
    <row r="264" spans="1:4">
      <c r="A264" s="24">
        <v>129125</v>
      </c>
      <c r="B264" s="25">
        <f t="shared" si="60"/>
        <v>-129.125</v>
      </c>
      <c r="C264" s="25">
        <f t="shared" si="61"/>
        <v>0.22300000000001319</v>
      </c>
      <c r="D264" s="26">
        <v>565</v>
      </c>
    </row>
    <row r="265" spans="1:4">
      <c r="A265" s="24">
        <v>129062</v>
      </c>
      <c r="B265" s="25">
        <f t="shared" si="60"/>
        <v>-129.06200000000001</v>
      </c>
      <c r="C265" s="25">
        <f t="shared" si="61"/>
        <v>6.2999999999988177E-2</v>
      </c>
      <c r="D265" s="26">
        <v>552</v>
      </c>
    </row>
    <row r="266" spans="1:4">
      <c r="A266" s="24">
        <v>128812</v>
      </c>
      <c r="B266" s="25">
        <f t="shared" si="60"/>
        <v>-128.81200000000001</v>
      </c>
      <c r="C266" s="25">
        <f t="shared" si="61"/>
        <v>0.25</v>
      </c>
      <c r="D266" s="26">
        <v>676</v>
      </c>
    </row>
    <row r="267" spans="1:4">
      <c r="A267" s="24">
        <v>128632</v>
      </c>
      <c r="B267" s="25">
        <f t="shared" si="60"/>
        <v>-128.63200000000001</v>
      </c>
      <c r="C267" s="25">
        <f t="shared" si="61"/>
        <v>0.18000000000000682</v>
      </c>
      <c r="D267" s="26">
        <v>704</v>
      </c>
    </row>
    <row r="268" spans="1:4">
      <c r="A268" s="24">
        <v>128576</v>
      </c>
      <c r="B268" s="25">
        <f t="shared" si="60"/>
        <v>-128.57599999999999</v>
      </c>
      <c r="C268" s="25">
        <f t="shared" si="61"/>
        <v>5.6000000000011596E-2</v>
      </c>
      <c r="D268" s="26">
        <v>700</v>
      </c>
    </row>
    <row r="269" spans="1:4">
      <c r="A269" s="24">
        <v>128399</v>
      </c>
      <c r="B269" s="25">
        <f t="shared" si="60"/>
        <v>-128.399</v>
      </c>
      <c r="C269" s="25">
        <f t="shared" si="61"/>
        <v>0.1769999999999925</v>
      </c>
      <c r="D269" s="26">
        <v>699</v>
      </c>
    </row>
    <row r="270" spans="1:4">
      <c r="A270" s="24">
        <v>128364</v>
      </c>
      <c r="B270" s="25">
        <f t="shared" si="60"/>
        <v>-128.364</v>
      </c>
      <c r="C270" s="25">
        <f t="shared" si="61"/>
        <v>3.4999999999996589E-2</v>
      </c>
      <c r="D270" s="26">
        <v>710</v>
      </c>
    </row>
    <row r="271" spans="1:4">
      <c r="A271" s="24">
        <v>128080</v>
      </c>
      <c r="B271" s="25">
        <f t="shared" si="60"/>
        <v>-128.08000000000001</v>
      </c>
      <c r="C271" s="25">
        <f t="shared" si="61"/>
        <v>0.28399999999999181</v>
      </c>
      <c r="D271" s="26">
        <v>708</v>
      </c>
    </row>
    <row r="272" spans="1:4">
      <c r="A272" s="24">
        <v>127890</v>
      </c>
      <c r="B272" s="25">
        <f t="shared" si="60"/>
        <v>-127.89</v>
      </c>
      <c r="C272" s="25">
        <f t="shared" si="61"/>
        <v>0.19000000000001194</v>
      </c>
      <c r="D272" s="26">
        <v>687</v>
      </c>
    </row>
    <row r="273" spans="1:4">
      <c r="A273" s="24">
        <v>127716</v>
      </c>
      <c r="B273" s="25">
        <f t="shared" si="60"/>
        <v>-127.71599999999999</v>
      </c>
      <c r="C273" s="25">
        <f t="shared" si="61"/>
        <v>0.17400000000000659</v>
      </c>
      <c r="D273" s="26">
        <v>653</v>
      </c>
    </row>
    <row r="274" spans="1:4">
      <c r="A274" s="24">
        <v>127526</v>
      </c>
      <c r="B274" s="25">
        <f t="shared" si="60"/>
        <v>-127.526</v>
      </c>
      <c r="C274" s="25">
        <f t="shared" si="61"/>
        <v>0.18999999999999773</v>
      </c>
      <c r="D274" s="26">
        <v>683</v>
      </c>
    </row>
    <row r="275" spans="1:4">
      <c r="A275" s="24">
        <v>127440</v>
      </c>
      <c r="B275" s="25">
        <f t="shared" si="60"/>
        <v>-127.44</v>
      </c>
      <c r="C275" s="25">
        <f t="shared" si="61"/>
        <v>8.5999999999998522E-2</v>
      </c>
      <c r="D275" s="26">
        <v>666</v>
      </c>
    </row>
    <row r="276" spans="1:4">
      <c r="A276" s="24">
        <v>127214</v>
      </c>
      <c r="B276" s="25">
        <f t="shared" si="60"/>
        <v>-127.214</v>
      </c>
      <c r="C276" s="25">
        <f t="shared" si="61"/>
        <v>0.22599999999999909</v>
      </c>
      <c r="D276" s="26">
        <v>655</v>
      </c>
    </row>
    <row r="277" spans="1:4">
      <c r="A277" s="24">
        <v>127008</v>
      </c>
      <c r="B277" s="25">
        <f t="shared" si="60"/>
        <v>-127.008</v>
      </c>
      <c r="C277" s="25">
        <f t="shared" si="61"/>
        <v>0.20600000000000307</v>
      </c>
      <c r="D277" s="26">
        <v>638</v>
      </c>
    </row>
    <row r="278" spans="1:4">
      <c r="A278" s="24">
        <v>126652</v>
      </c>
      <c r="B278" s="25">
        <f t="shared" si="60"/>
        <v>-126.652</v>
      </c>
      <c r="C278" s="25">
        <f t="shared" si="61"/>
        <v>0.35599999999999454</v>
      </c>
      <c r="D278" s="26">
        <v>632</v>
      </c>
    </row>
    <row r="279" spans="1:4">
      <c r="A279" s="24">
        <v>126380</v>
      </c>
      <c r="B279" s="25">
        <f t="shared" si="60"/>
        <v>-126.38</v>
      </c>
      <c r="C279" s="25">
        <f t="shared" si="61"/>
        <v>0.27200000000000557</v>
      </c>
      <c r="D279" s="26">
        <v>636</v>
      </c>
    </row>
    <row r="280" spans="1:4">
      <c r="A280" s="24">
        <v>126343</v>
      </c>
      <c r="B280" s="25">
        <f t="shared" si="60"/>
        <v>-126.343</v>
      </c>
      <c r="C280" s="25">
        <f t="shared" si="61"/>
        <v>3.6999999999991928E-2</v>
      </c>
      <c r="D280" s="26">
        <v>644</v>
      </c>
    </row>
    <row r="281" spans="1:4">
      <c r="A281" s="24">
        <v>126200</v>
      </c>
      <c r="B281" s="25">
        <f t="shared" si="60"/>
        <v>-126.2</v>
      </c>
      <c r="C281" s="25">
        <f t="shared" si="61"/>
        <v>0.14300000000000068</v>
      </c>
      <c r="D281" s="26">
        <v>644</v>
      </c>
    </row>
    <row r="282" spans="1:4">
      <c r="A282" s="24">
        <v>126093</v>
      </c>
      <c r="B282" s="25">
        <f t="shared" si="60"/>
        <v>-126.093</v>
      </c>
      <c r="C282" s="25">
        <f t="shared" si="61"/>
        <v>0.10699999999999932</v>
      </c>
      <c r="D282" s="26">
        <v>633</v>
      </c>
    </row>
    <row r="283" spans="1:4">
      <c r="A283" s="24">
        <v>125679</v>
      </c>
      <c r="B283" s="25">
        <f t="shared" si="60"/>
        <v>-125.679</v>
      </c>
      <c r="C283" s="25">
        <f t="shared" si="61"/>
        <v>0.41400000000000148</v>
      </c>
      <c r="D283" s="26">
        <v>672</v>
      </c>
    </row>
    <row r="284" spans="1:4">
      <c r="A284" s="24">
        <v>125468</v>
      </c>
      <c r="B284" s="25">
        <f t="shared" si="60"/>
        <v>-125.468</v>
      </c>
      <c r="C284" s="25">
        <f t="shared" si="61"/>
        <v>0.21099999999999852</v>
      </c>
      <c r="D284" s="26">
        <v>677</v>
      </c>
    </row>
    <row r="285" spans="1:4">
      <c r="A285" s="24">
        <v>125424</v>
      </c>
      <c r="B285" s="25">
        <f t="shared" si="60"/>
        <v>-125.42400000000001</v>
      </c>
      <c r="C285" s="25">
        <f t="shared" si="61"/>
        <v>4.399999999999693E-2</v>
      </c>
      <c r="D285" s="26">
        <v>623</v>
      </c>
    </row>
    <row r="286" spans="1:4">
      <c r="A286" s="24">
        <v>125354</v>
      </c>
      <c r="B286" s="25">
        <f t="shared" si="60"/>
        <v>-125.354</v>
      </c>
      <c r="C286" s="25">
        <f t="shared" si="61"/>
        <v>7.000000000000739E-2</v>
      </c>
      <c r="D286" s="26">
        <v>645</v>
      </c>
    </row>
    <row r="287" spans="1:4">
      <c r="A287" s="24">
        <v>125176</v>
      </c>
      <c r="B287" s="25">
        <f t="shared" si="60"/>
        <v>-125.176</v>
      </c>
      <c r="C287" s="25">
        <f t="shared" si="61"/>
        <v>0.17799999999999727</v>
      </c>
      <c r="D287" s="26">
        <v>649</v>
      </c>
    </row>
    <row r="288" spans="1:4">
      <c r="A288" s="24">
        <v>124597</v>
      </c>
      <c r="B288" s="25">
        <f t="shared" si="60"/>
        <v>-124.59699999999999</v>
      </c>
      <c r="C288" s="25">
        <f t="shared" si="61"/>
        <v>0.57900000000000773</v>
      </c>
      <c r="D288" s="26">
        <v>610</v>
      </c>
    </row>
    <row r="289" spans="1:4">
      <c r="A289" s="24">
        <v>124244</v>
      </c>
      <c r="B289" s="25">
        <f t="shared" si="60"/>
        <v>-124.244</v>
      </c>
      <c r="C289" s="25">
        <f t="shared" si="61"/>
        <v>0.35299999999999443</v>
      </c>
      <c r="D289" s="26">
        <v>619</v>
      </c>
    </row>
    <row r="290" spans="1:4">
      <c r="A290" s="24">
        <v>124077</v>
      </c>
      <c r="B290" s="25">
        <f t="shared" si="60"/>
        <v>-124.077</v>
      </c>
      <c r="C290" s="25">
        <f t="shared" si="61"/>
        <v>0.16700000000000159</v>
      </c>
      <c r="D290" s="26">
        <v>618</v>
      </c>
    </row>
    <row r="291" spans="1:4">
      <c r="A291" s="24">
        <v>123826</v>
      </c>
      <c r="B291" s="25">
        <f t="shared" si="60"/>
        <v>-123.82599999999999</v>
      </c>
      <c r="C291" s="25">
        <f t="shared" si="61"/>
        <v>0.25100000000000477</v>
      </c>
      <c r="D291" s="26">
        <v>630</v>
      </c>
    </row>
    <row r="292" spans="1:4">
      <c r="A292" s="24">
        <v>123815</v>
      </c>
      <c r="B292" s="25">
        <f t="shared" si="60"/>
        <v>-123.815</v>
      </c>
      <c r="C292" s="25">
        <f t="shared" si="61"/>
        <v>1.099999999999568E-2</v>
      </c>
      <c r="D292" s="26">
        <v>602</v>
      </c>
    </row>
    <row r="293" spans="1:4">
      <c r="A293" s="24">
        <v>123677</v>
      </c>
      <c r="B293" s="25">
        <f t="shared" si="60"/>
        <v>-123.67700000000001</v>
      </c>
      <c r="C293" s="25">
        <f t="shared" si="61"/>
        <v>0.13799999999999102</v>
      </c>
      <c r="D293" s="26">
        <v>622</v>
      </c>
    </row>
    <row r="294" spans="1:4">
      <c r="A294" s="24">
        <v>123445</v>
      </c>
      <c r="B294" s="25">
        <f t="shared" si="60"/>
        <v>-123.44499999999999</v>
      </c>
      <c r="C294" s="25">
        <f t="shared" si="61"/>
        <v>0.23200000000001353</v>
      </c>
      <c r="D294" s="26">
        <v>601</v>
      </c>
    </row>
    <row r="295" spans="1:4">
      <c r="A295" s="24">
        <v>123279</v>
      </c>
      <c r="B295" s="25">
        <f t="shared" si="60"/>
        <v>-123.279</v>
      </c>
      <c r="C295" s="25">
        <f t="shared" si="61"/>
        <v>0.16599999999999682</v>
      </c>
      <c r="D295" s="26">
        <v>604</v>
      </c>
    </row>
    <row r="296" spans="1:4">
      <c r="A296" s="24">
        <v>122968</v>
      </c>
      <c r="B296" s="25">
        <f t="shared" si="60"/>
        <v>-122.968</v>
      </c>
      <c r="C296" s="25">
        <f t="shared" si="61"/>
        <v>0.31099999999999284</v>
      </c>
      <c r="D296" s="26">
        <v>598</v>
      </c>
    </row>
    <row r="297" spans="1:4">
      <c r="A297" s="24">
        <v>122606</v>
      </c>
      <c r="B297" s="25">
        <f t="shared" si="60"/>
        <v>-122.60599999999999</v>
      </c>
      <c r="C297" s="25">
        <f t="shared" si="61"/>
        <v>0.36200000000000898</v>
      </c>
      <c r="D297" s="26">
        <v>600</v>
      </c>
    </row>
    <row r="298" spans="1:4">
      <c r="A298" s="24">
        <v>122528</v>
      </c>
      <c r="B298" s="25">
        <f t="shared" si="60"/>
        <v>-122.52800000000001</v>
      </c>
      <c r="C298" s="25">
        <f t="shared" si="61"/>
        <v>7.7999999999988745E-2</v>
      </c>
      <c r="D298" s="26">
        <v>594</v>
      </c>
    </row>
    <row r="299" spans="1:4">
      <c r="A299" s="24">
        <v>122367</v>
      </c>
      <c r="B299" s="25">
        <f t="shared" si="60"/>
        <v>-122.367</v>
      </c>
      <c r="C299" s="25">
        <f t="shared" si="61"/>
        <v>0.16100000000000136</v>
      </c>
      <c r="D299" s="26">
        <v>592</v>
      </c>
    </row>
    <row r="300" spans="1:4">
      <c r="A300" s="24">
        <v>122020</v>
      </c>
      <c r="B300" s="25">
        <f t="shared" si="60"/>
        <v>-122.02</v>
      </c>
      <c r="C300" s="25">
        <f t="shared" si="61"/>
        <v>0.34700000000000841</v>
      </c>
      <c r="D300" s="26">
        <v>618</v>
      </c>
    </row>
    <row r="301" spans="1:4">
      <c r="A301" s="24">
        <v>121752</v>
      </c>
      <c r="B301" s="25">
        <f t="shared" si="60"/>
        <v>-121.752</v>
      </c>
      <c r="C301" s="25">
        <f t="shared" si="61"/>
        <v>0.26800000000000068</v>
      </c>
      <c r="D301" s="26">
        <v>594</v>
      </c>
    </row>
    <row r="302" spans="1:4">
      <c r="A302" s="24">
        <v>121561</v>
      </c>
      <c r="B302" s="25">
        <f t="shared" si="60"/>
        <v>-121.56100000000001</v>
      </c>
      <c r="C302" s="25">
        <f t="shared" si="61"/>
        <v>0.19099999999998829</v>
      </c>
      <c r="D302" s="26">
        <v>598</v>
      </c>
    </row>
    <row r="303" spans="1:4">
      <c r="A303" s="24">
        <v>121090</v>
      </c>
      <c r="B303" s="25">
        <f t="shared" si="60"/>
        <v>-121.09</v>
      </c>
      <c r="C303" s="25">
        <f t="shared" si="61"/>
        <v>0.47100000000000364</v>
      </c>
      <c r="D303" s="26">
        <v>592</v>
      </c>
    </row>
    <row r="304" spans="1:4">
      <c r="A304" s="24">
        <v>120765</v>
      </c>
      <c r="B304" s="25">
        <f t="shared" si="60"/>
        <v>-120.765</v>
      </c>
      <c r="C304" s="25">
        <f t="shared" si="61"/>
        <v>0.32500000000000284</v>
      </c>
      <c r="D304" s="26">
        <v>606</v>
      </c>
    </row>
    <row r="305" spans="1:4">
      <c r="A305" s="24">
        <v>120652</v>
      </c>
      <c r="B305" s="25">
        <f t="shared" si="60"/>
        <v>-120.652</v>
      </c>
      <c r="C305" s="25">
        <f t="shared" si="61"/>
        <v>0.11299999999999955</v>
      </c>
      <c r="D305" s="26">
        <v>578</v>
      </c>
    </row>
    <row r="306" spans="1:4">
      <c r="A306" s="24">
        <v>120571</v>
      </c>
      <c r="B306" s="25">
        <f t="shared" si="60"/>
        <v>-120.571</v>
      </c>
      <c r="C306" s="25">
        <f t="shared" si="61"/>
        <v>8.100000000000307E-2</v>
      </c>
      <c r="D306" s="26">
        <v>601</v>
      </c>
    </row>
    <row r="307" spans="1:4">
      <c r="A307" s="24">
        <v>120320</v>
      </c>
      <c r="B307" s="25">
        <f t="shared" si="60"/>
        <v>-120.32</v>
      </c>
      <c r="C307" s="25">
        <f t="shared" si="61"/>
        <v>0.25100000000000477</v>
      </c>
      <c r="D307" s="26">
        <v>603</v>
      </c>
    </row>
    <row r="308" spans="1:4">
      <c r="A308" s="24">
        <v>119704</v>
      </c>
      <c r="B308" s="25">
        <f t="shared" si="60"/>
        <v>-119.70399999999999</v>
      </c>
      <c r="C308" s="25">
        <f t="shared" si="61"/>
        <v>0.61599999999999966</v>
      </c>
      <c r="D308" s="26">
        <v>591</v>
      </c>
    </row>
    <row r="309" spans="1:4">
      <c r="A309" s="24">
        <v>119499</v>
      </c>
      <c r="B309" s="25">
        <f t="shared" si="60"/>
        <v>-119.499</v>
      </c>
      <c r="C309" s="25">
        <f t="shared" si="61"/>
        <v>0.20499999999999829</v>
      </c>
      <c r="D309" s="26">
        <v>584</v>
      </c>
    </row>
    <row r="310" spans="1:4">
      <c r="A310" s="24">
        <v>119273</v>
      </c>
      <c r="B310" s="25">
        <f t="shared" si="60"/>
        <v>-119.273</v>
      </c>
      <c r="C310" s="25">
        <f t="shared" si="61"/>
        <v>0.22599999999999909</v>
      </c>
      <c r="D310" s="26">
        <v>573</v>
      </c>
    </row>
    <row r="311" spans="1:4">
      <c r="A311" s="24">
        <v>119164</v>
      </c>
      <c r="B311" s="25">
        <f t="shared" si="60"/>
        <v>-119.164</v>
      </c>
      <c r="C311" s="25">
        <f t="shared" si="61"/>
        <v>0.10899999999999466</v>
      </c>
      <c r="D311" s="26">
        <v>589</v>
      </c>
    </row>
    <row r="312" spans="1:4">
      <c r="A312" s="24">
        <v>118853</v>
      </c>
      <c r="B312" s="25">
        <f t="shared" si="60"/>
        <v>-118.85299999999999</v>
      </c>
      <c r="C312" s="25">
        <f t="shared" si="61"/>
        <v>0.31100000000000705</v>
      </c>
      <c r="D312" s="26">
        <v>559</v>
      </c>
    </row>
    <row r="313" spans="1:4">
      <c r="A313" s="24">
        <v>118631</v>
      </c>
      <c r="B313" s="25">
        <f t="shared" si="60"/>
        <v>-118.631</v>
      </c>
      <c r="C313" s="25">
        <f t="shared" si="61"/>
        <v>0.2219999999999942</v>
      </c>
      <c r="D313" s="26">
        <v>563</v>
      </c>
    </row>
    <row r="314" spans="1:4">
      <c r="A314" s="24">
        <v>118205</v>
      </c>
      <c r="B314" s="25">
        <f t="shared" si="60"/>
        <v>-118.205</v>
      </c>
      <c r="C314" s="25">
        <f t="shared" si="61"/>
        <v>0.42600000000000193</v>
      </c>
      <c r="D314" s="26">
        <v>575</v>
      </c>
    </row>
    <row r="315" spans="1:4">
      <c r="A315" s="24">
        <v>118010</v>
      </c>
      <c r="B315" s="25">
        <f t="shared" si="60"/>
        <v>-118.01</v>
      </c>
      <c r="C315" s="25">
        <f t="shared" si="61"/>
        <v>0.19499999999999318</v>
      </c>
      <c r="D315" s="26">
        <v>573</v>
      </c>
    </row>
    <row r="316" spans="1:4">
      <c r="A316" s="24">
        <v>117964</v>
      </c>
      <c r="B316" s="25">
        <f t="shared" si="60"/>
        <v>-117.964</v>
      </c>
      <c r="C316" s="25">
        <f t="shared" si="61"/>
        <v>4.600000000000648E-2</v>
      </c>
      <c r="D316" s="26">
        <v>560</v>
      </c>
    </row>
    <row r="317" spans="1:4">
      <c r="A317" s="24">
        <v>117589</v>
      </c>
      <c r="B317" s="25">
        <f t="shared" si="60"/>
        <v>-117.589</v>
      </c>
      <c r="C317" s="25">
        <f t="shared" si="61"/>
        <v>0.375</v>
      </c>
      <c r="D317" s="26">
        <v>590</v>
      </c>
    </row>
    <row r="318" spans="1:4">
      <c r="A318" s="24">
        <v>117446</v>
      </c>
      <c r="B318" s="25">
        <f t="shared" si="60"/>
        <v>-117.446</v>
      </c>
      <c r="C318" s="25">
        <f t="shared" si="61"/>
        <v>0.14300000000000068</v>
      </c>
      <c r="D318" s="26">
        <v>572</v>
      </c>
    </row>
    <row r="319" spans="1:4">
      <c r="A319" s="24">
        <v>117342</v>
      </c>
      <c r="B319" s="25">
        <f t="shared" si="60"/>
        <v>-117.342</v>
      </c>
      <c r="C319" s="25">
        <f t="shared" si="61"/>
        <v>0.1039999999999992</v>
      </c>
      <c r="D319" s="26">
        <v>555</v>
      </c>
    </row>
    <row r="320" spans="1:4">
      <c r="A320" s="24">
        <v>117052</v>
      </c>
      <c r="B320" s="25">
        <f t="shared" si="60"/>
        <v>-117.05200000000001</v>
      </c>
      <c r="C320" s="25">
        <f t="shared" si="61"/>
        <v>0.28999999999999204</v>
      </c>
      <c r="D320" s="26">
        <v>541</v>
      </c>
    </row>
    <row r="321" spans="1:4">
      <c r="A321" s="24">
        <v>116605</v>
      </c>
      <c r="B321" s="25">
        <f t="shared" si="60"/>
        <v>-116.605</v>
      </c>
      <c r="C321" s="25">
        <f t="shared" si="61"/>
        <v>0.44700000000000273</v>
      </c>
      <c r="D321" s="26">
        <v>575</v>
      </c>
    </row>
    <row r="322" spans="1:4">
      <c r="A322" s="24">
        <v>116353</v>
      </c>
      <c r="B322" s="25">
        <f t="shared" si="60"/>
        <v>-116.35299999999999</v>
      </c>
      <c r="C322" s="25">
        <f t="shared" si="61"/>
        <v>0.25200000000000955</v>
      </c>
      <c r="D322" s="26">
        <v>548</v>
      </c>
    </row>
    <row r="323" spans="1:4">
      <c r="A323" s="24">
        <v>116200</v>
      </c>
      <c r="B323" s="25">
        <f t="shared" ref="B323:B386" si="62">-A323/1000</f>
        <v>-116.2</v>
      </c>
      <c r="C323" s="25">
        <f t="shared" si="61"/>
        <v>0.15299999999999159</v>
      </c>
      <c r="D323" s="26">
        <v>531</v>
      </c>
    </row>
    <row r="324" spans="1:4">
      <c r="A324" s="24">
        <v>116037</v>
      </c>
      <c r="B324" s="25">
        <f t="shared" si="62"/>
        <v>-116.03700000000001</v>
      </c>
      <c r="C324" s="25">
        <f t="shared" ref="C324:C387" si="63">B324-B323</f>
        <v>0.1629999999999967</v>
      </c>
      <c r="D324" s="26">
        <v>550</v>
      </c>
    </row>
    <row r="325" spans="1:4">
      <c r="A325" s="24">
        <v>115768</v>
      </c>
      <c r="B325" s="25">
        <f t="shared" si="62"/>
        <v>-115.768</v>
      </c>
      <c r="C325" s="25">
        <f t="shared" si="63"/>
        <v>0.26900000000000546</v>
      </c>
      <c r="D325" s="26">
        <v>520</v>
      </c>
    </row>
    <row r="326" spans="1:4">
      <c r="A326" s="24">
        <v>115401</v>
      </c>
      <c r="B326" s="25">
        <f t="shared" si="62"/>
        <v>-115.401</v>
      </c>
      <c r="C326" s="25">
        <f t="shared" si="63"/>
        <v>0.36700000000000443</v>
      </c>
      <c r="D326" s="26">
        <v>503</v>
      </c>
    </row>
    <row r="327" spans="1:4">
      <c r="A327" s="24">
        <v>115060</v>
      </c>
      <c r="B327" s="25">
        <f t="shared" si="62"/>
        <v>-115.06</v>
      </c>
      <c r="C327" s="25">
        <f t="shared" si="63"/>
        <v>0.34099999999999397</v>
      </c>
      <c r="D327" s="26">
        <v>485</v>
      </c>
    </row>
    <row r="328" spans="1:4">
      <c r="A328" s="24">
        <v>114508</v>
      </c>
      <c r="B328" s="25">
        <f t="shared" si="62"/>
        <v>-114.508</v>
      </c>
      <c r="C328" s="25">
        <f t="shared" si="63"/>
        <v>0.55200000000000671</v>
      </c>
      <c r="D328" s="26">
        <v>511</v>
      </c>
    </row>
    <row r="329" spans="1:4">
      <c r="A329" s="24">
        <v>114031</v>
      </c>
      <c r="B329" s="25">
        <f t="shared" si="62"/>
        <v>-114.03100000000001</v>
      </c>
      <c r="C329" s="25">
        <f t="shared" si="63"/>
        <v>0.47699999999998965</v>
      </c>
      <c r="D329" s="26">
        <v>497</v>
      </c>
    </row>
    <row r="330" spans="1:4">
      <c r="A330" s="24">
        <v>113574</v>
      </c>
      <c r="B330" s="25">
        <f t="shared" si="62"/>
        <v>-113.574</v>
      </c>
      <c r="C330" s="25">
        <f t="shared" si="63"/>
        <v>0.45700000000000784</v>
      </c>
      <c r="D330" s="26">
        <v>483</v>
      </c>
    </row>
    <row r="331" spans="1:4">
      <c r="A331" s="24">
        <v>113479</v>
      </c>
      <c r="B331" s="25">
        <f t="shared" si="62"/>
        <v>-113.479</v>
      </c>
      <c r="C331" s="25">
        <f t="shared" si="63"/>
        <v>9.4999999999998863E-2</v>
      </c>
      <c r="D331" s="26">
        <v>505</v>
      </c>
    </row>
    <row r="332" spans="1:4">
      <c r="A332" s="24">
        <v>112793</v>
      </c>
      <c r="B332" s="25">
        <f t="shared" si="62"/>
        <v>-112.79300000000001</v>
      </c>
      <c r="C332" s="25">
        <f t="shared" si="63"/>
        <v>0.68599999999999284</v>
      </c>
      <c r="D332" s="26">
        <v>463</v>
      </c>
    </row>
    <row r="333" spans="1:4">
      <c r="A333" s="24">
        <v>112559</v>
      </c>
      <c r="B333" s="25">
        <f t="shared" si="62"/>
        <v>-112.559</v>
      </c>
      <c r="C333" s="25">
        <f t="shared" si="63"/>
        <v>0.23400000000000887</v>
      </c>
      <c r="D333" s="26">
        <v>443</v>
      </c>
    </row>
    <row r="334" spans="1:4">
      <c r="A334" s="24">
        <v>111442</v>
      </c>
      <c r="B334" s="25">
        <f t="shared" si="62"/>
        <v>-111.44199999999999</v>
      </c>
      <c r="C334" s="25">
        <f t="shared" si="63"/>
        <v>1.1170000000000044</v>
      </c>
      <c r="D334" s="26">
        <v>448</v>
      </c>
    </row>
    <row r="335" spans="1:4">
      <c r="A335" s="24">
        <v>108994</v>
      </c>
      <c r="B335" s="25">
        <f t="shared" si="62"/>
        <v>-108.994</v>
      </c>
      <c r="C335" s="25">
        <f t="shared" si="63"/>
        <v>2.4479999999999933</v>
      </c>
      <c r="D335" s="26">
        <v>468</v>
      </c>
    </row>
    <row r="336" spans="1:4">
      <c r="A336" s="24">
        <v>107007</v>
      </c>
      <c r="B336" s="25">
        <f t="shared" si="62"/>
        <v>-107.00700000000001</v>
      </c>
      <c r="C336" s="25">
        <f t="shared" si="63"/>
        <v>1.9869999999999948</v>
      </c>
      <c r="D336" s="26">
        <v>451</v>
      </c>
    </row>
    <row r="337" spans="1:4">
      <c r="A337" s="24">
        <v>106203</v>
      </c>
      <c r="B337" s="25">
        <f t="shared" si="62"/>
        <v>-106.203</v>
      </c>
      <c r="C337" s="25">
        <f t="shared" si="63"/>
        <v>0.80400000000000205</v>
      </c>
      <c r="D337" s="26">
        <v>437</v>
      </c>
    </row>
    <row r="338" spans="1:4">
      <c r="A338" s="24">
        <v>105675</v>
      </c>
      <c r="B338" s="25">
        <f t="shared" si="62"/>
        <v>-105.675</v>
      </c>
      <c r="C338" s="25">
        <f t="shared" si="63"/>
        <v>0.5280000000000058</v>
      </c>
      <c r="D338" s="26">
        <v>564</v>
      </c>
    </row>
    <row r="339" spans="1:4">
      <c r="A339" s="24">
        <v>105204</v>
      </c>
      <c r="B339" s="25">
        <f t="shared" si="62"/>
        <v>-105.20399999999999</v>
      </c>
      <c r="C339" s="25">
        <f t="shared" si="63"/>
        <v>0.47100000000000364</v>
      </c>
      <c r="D339" s="26">
        <v>591</v>
      </c>
    </row>
    <row r="340" spans="1:4">
      <c r="A340" s="24">
        <v>103372</v>
      </c>
      <c r="B340" s="25">
        <f t="shared" si="62"/>
        <v>-103.372</v>
      </c>
      <c r="C340" s="25">
        <f t="shared" si="63"/>
        <v>1.8319999999999936</v>
      </c>
      <c r="D340" s="26">
        <v>559</v>
      </c>
    </row>
    <row r="341" spans="1:4">
      <c r="A341" s="24">
        <v>101829</v>
      </c>
      <c r="B341" s="25">
        <f t="shared" si="62"/>
        <v>-101.82899999999999</v>
      </c>
      <c r="C341" s="25">
        <f t="shared" si="63"/>
        <v>1.5430000000000064</v>
      </c>
      <c r="D341" s="26">
        <v>493</v>
      </c>
    </row>
    <row r="342" spans="1:4">
      <c r="A342" s="24">
        <v>100842</v>
      </c>
      <c r="B342" s="25">
        <f t="shared" si="62"/>
        <v>-100.842</v>
      </c>
      <c r="C342" s="25">
        <f t="shared" si="63"/>
        <v>0.98699999999999477</v>
      </c>
      <c r="D342" s="26">
        <v>521</v>
      </c>
    </row>
    <row r="343" spans="1:4">
      <c r="A343" s="24">
        <v>99833</v>
      </c>
      <c r="B343" s="25">
        <f t="shared" si="62"/>
        <v>-99.832999999999998</v>
      </c>
      <c r="C343" s="25">
        <f t="shared" si="63"/>
        <v>1.0090000000000003</v>
      </c>
      <c r="D343" s="26">
        <v>480</v>
      </c>
    </row>
    <row r="344" spans="1:4">
      <c r="A344" s="24">
        <v>99067</v>
      </c>
      <c r="B344" s="25">
        <f t="shared" si="62"/>
        <v>-99.066999999999993</v>
      </c>
      <c r="C344" s="25">
        <f t="shared" si="63"/>
        <v>0.76600000000000534</v>
      </c>
      <c r="D344" s="26">
        <v>476</v>
      </c>
    </row>
    <row r="345" spans="1:4">
      <c r="A345" s="24">
        <v>96900</v>
      </c>
      <c r="B345" s="25">
        <f t="shared" si="62"/>
        <v>-96.9</v>
      </c>
      <c r="C345" s="25">
        <f t="shared" si="63"/>
        <v>2.1669999999999874</v>
      </c>
      <c r="D345" s="26">
        <v>407</v>
      </c>
    </row>
    <row r="346" spans="1:4">
      <c r="A346" s="24">
        <v>95349</v>
      </c>
      <c r="B346" s="25">
        <f t="shared" si="62"/>
        <v>-95.349000000000004</v>
      </c>
      <c r="C346" s="25">
        <f t="shared" si="63"/>
        <v>1.5510000000000019</v>
      </c>
      <c r="D346" s="26">
        <v>406</v>
      </c>
    </row>
    <row r="347" spans="1:4">
      <c r="A347" s="24">
        <v>93660</v>
      </c>
      <c r="B347" s="25">
        <f t="shared" si="62"/>
        <v>-93.66</v>
      </c>
      <c r="C347" s="25">
        <f t="shared" si="63"/>
        <v>1.6890000000000072</v>
      </c>
      <c r="D347" s="26">
        <v>443</v>
      </c>
    </row>
    <row r="348" spans="1:4">
      <c r="A348" s="24">
        <v>91691</v>
      </c>
      <c r="B348" s="25">
        <f t="shared" si="62"/>
        <v>-91.691000000000003</v>
      </c>
      <c r="C348" s="25">
        <f t="shared" si="63"/>
        <v>1.9689999999999941</v>
      </c>
      <c r="D348" s="26">
        <v>454</v>
      </c>
    </row>
    <row r="349" spans="1:4">
      <c r="A349" s="24">
        <v>89363</v>
      </c>
      <c r="B349" s="25">
        <f t="shared" si="62"/>
        <v>-89.363</v>
      </c>
      <c r="C349" s="25">
        <f t="shared" si="63"/>
        <v>2.328000000000003</v>
      </c>
      <c r="D349" s="26">
        <v>417</v>
      </c>
    </row>
    <row r="350" spans="1:4">
      <c r="A350" s="24">
        <v>88051</v>
      </c>
      <c r="B350" s="25">
        <f t="shared" si="62"/>
        <v>-88.051000000000002</v>
      </c>
      <c r="C350" s="25">
        <f t="shared" si="63"/>
        <v>1.3119999999999976</v>
      </c>
      <c r="D350" s="26">
        <v>425</v>
      </c>
    </row>
    <row r="351" spans="1:4">
      <c r="A351" s="24">
        <v>86323</v>
      </c>
      <c r="B351" s="25">
        <f t="shared" si="62"/>
        <v>-86.322999999999993</v>
      </c>
      <c r="C351" s="25">
        <f t="shared" si="63"/>
        <v>1.7280000000000086</v>
      </c>
      <c r="D351" s="26">
        <v>529</v>
      </c>
    </row>
    <row r="352" spans="1:4">
      <c r="A352" s="24">
        <v>84929</v>
      </c>
      <c r="B352" s="25">
        <f t="shared" si="62"/>
        <v>-84.929000000000002</v>
      </c>
      <c r="C352" s="25">
        <f t="shared" si="63"/>
        <v>1.3939999999999912</v>
      </c>
      <c r="D352" s="26">
        <v>594</v>
      </c>
    </row>
    <row r="353" spans="1:4">
      <c r="A353" s="24">
        <v>82843</v>
      </c>
      <c r="B353" s="25">
        <f t="shared" si="62"/>
        <v>-82.843000000000004</v>
      </c>
      <c r="C353" s="25">
        <f t="shared" si="63"/>
        <v>2.0859999999999985</v>
      </c>
      <c r="D353" s="26">
        <v>545</v>
      </c>
    </row>
    <row r="354" spans="1:4">
      <c r="A354" s="24">
        <v>81122</v>
      </c>
      <c r="B354" s="25">
        <f t="shared" si="62"/>
        <v>-81.122</v>
      </c>
      <c r="C354" s="25">
        <f t="shared" si="63"/>
        <v>1.7210000000000036</v>
      </c>
      <c r="D354" s="26">
        <v>497</v>
      </c>
    </row>
    <row r="355" spans="1:4">
      <c r="A355" s="24">
        <v>78995</v>
      </c>
      <c r="B355" s="25">
        <f t="shared" si="62"/>
        <v>-78.995000000000005</v>
      </c>
      <c r="C355" s="25">
        <f t="shared" si="63"/>
        <v>2.1269999999999953</v>
      </c>
      <c r="D355" s="26">
        <v>438</v>
      </c>
    </row>
    <row r="356" spans="1:4">
      <c r="A356" s="24">
        <v>76875</v>
      </c>
      <c r="B356" s="25">
        <f t="shared" si="62"/>
        <v>-76.875</v>
      </c>
      <c r="C356" s="25">
        <f t="shared" si="63"/>
        <v>2.1200000000000045</v>
      </c>
      <c r="D356" s="26">
        <v>402</v>
      </c>
    </row>
    <row r="357" spans="1:4">
      <c r="A357" s="24">
        <v>75367</v>
      </c>
      <c r="B357" s="25">
        <f t="shared" si="62"/>
        <v>-75.367000000000004</v>
      </c>
      <c r="C357" s="25">
        <f t="shared" si="63"/>
        <v>1.5079999999999956</v>
      </c>
      <c r="D357" s="26">
        <v>462</v>
      </c>
    </row>
    <row r="358" spans="1:4">
      <c r="A358" s="24">
        <v>72849</v>
      </c>
      <c r="B358" s="25">
        <f t="shared" si="62"/>
        <v>-72.849000000000004</v>
      </c>
      <c r="C358" s="25">
        <f t="shared" si="63"/>
        <v>2.5180000000000007</v>
      </c>
      <c r="D358" s="26">
        <v>430</v>
      </c>
    </row>
    <row r="359" spans="1:4">
      <c r="A359" s="24">
        <v>71014</v>
      </c>
      <c r="B359" s="25">
        <f t="shared" si="62"/>
        <v>-71.013999999999996</v>
      </c>
      <c r="C359" s="25">
        <f t="shared" si="63"/>
        <v>1.835000000000008</v>
      </c>
      <c r="D359" s="26">
        <v>458</v>
      </c>
    </row>
    <row r="360" spans="1:4">
      <c r="A360" s="24">
        <v>68495</v>
      </c>
      <c r="B360" s="25">
        <f t="shared" si="62"/>
        <v>-68.495000000000005</v>
      </c>
      <c r="C360" s="25">
        <f t="shared" si="63"/>
        <v>2.5189999999999912</v>
      </c>
      <c r="D360" s="26">
        <v>424</v>
      </c>
    </row>
    <row r="361" spans="1:4">
      <c r="A361" s="24">
        <v>65701</v>
      </c>
      <c r="B361" s="25">
        <f t="shared" si="62"/>
        <v>-65.700999999999993</v>
      </c>
      <c r="C361" s="25">
        <f t="shared" si="63"/>
        <v>2.7940000000000111</v>
      </c>
      <c r="D361" s="26">
        <v>434</v>
      </c>
    </row>
    <row r="362" spans="1:4">
      <c r="A362" s="24">
        <v>63694</v>
      </c>
      <c r="B362" s="25">
        <f t="shared" si="62"/>
        <v>-63.694000000000003</v>
      </c>
      <c r="C362" s="25">
        <f t="shared" si="63"/>
        <v>2.0069999999999908</v>
      </c>
      <c r="D362" s="26">
        <v>415</v>
      </c>
    </row>
    <row r="363" spans="1:4">
      <c r="A363" s="24">
        <v>61582</v>
      </c>
      <c r="B363" s="25">
        <f t="shared" si="62"/>
        <v>-61.582000000000001</v>
      </c>
      <c r="C363" s="25">
        <f t="shared" si="63"/>
        <v>2.1120000000000019</v>
      </c>
      <c r="D363" s="26">
        <v>414</v>
      </c>
    </row>
    <row r="364" spans="1:4">
      <c r="A364" s="24">
        <v>59604</v>
      </c>
      <c r="B364" s="25">
        <f t="shared" si="62"/>
        <v>-59.603999999999999</v>
      </c>
      <c r="C364" s="25">
        <f t="shared" si="63"/>
        <v>1.9780000000000015</v>
      </c>
      <c r="D364" s="26">
        <v>411</v>
      </c>
    </row>
    <row r="365" spans="1:4">
      <c r="A365" s="24">
        <v>57737</v>
      </c>
      <c r="B365" s="25">
        <f t="shared" si="62"/>
        <v>-57.737000000000002</v>
      </c>
      <c r="C365" s="25">
        <f t="shared" si="63"/>
        <v>1.8669999999999973</v>
      </c>
      <c r="D365" s="26">
        <v>442</v>
      </c>
    </row>
    <row r="366" spans="1:4">
      <c r="A366" s="24">
        <v>55564</v>
      </c>
      <c r="B366" s="25">
        <f t="shared" si="62"/>
        <v>-55.564</v>
      </c>
      <c r="C366" s="25">
        <f t="shared" si="63"/>
        <v>2.1730000000000018</v>
      </c>
      <c r="D366" s="26">
        <v>528</v>
      </c>
    </row>
    <row r="367" spans="1:4">
      <c r="A367" s="24">
        <v>52870</v>
      </c>
      <c r="B367" s="25">
        <f t="shared" si="62"/>
        <v>-52.87</v>
      </c>
      <c r="C367" s="25">
        <f t="shared" si="63"/>
        <v>2.6940000000000026</v>
      </c>
      <c r="D367" s="26">
        <v>514</v>
      </c>
    </row>
    <row r="368" spans="1:4">
      <c r="A368" s="24">
        <v>51174</v>
      </c>
      <c r="B368" s="25">
        <f t="shared" si="62"/>
        <v>-51.173999999999999</v>
      </c>
      <c r="C368" s="25">
        <f t="shared" si="63"/>
        <v>1.695999999999998</v>
      </c>
      <c r="D368" s="26">
        <v>480</v>
      </c>
    </row>
    <row r="369" spans="1:4">
      <c r="A369" s="24">
        <v>49398</v>
      </c>
      <c r="B369" s="25">
        <f t="shared" si="62"/>
        <v>-49.398000000000003</v>
      </c>
      <c r="C369" s="25">
        <f t="shared" si="63"/>
        <v>1.7759999999999962</v>
      </c>
      <c r="D369" s="26">
        <v>504</v>
      </c>
    </row>
    <row r="370" spans="1:4">
      <c r="A370" s="24">
        <v>47024</v>
      </c>
      <c r="B370" s="25">
        <f t="shared" si="62"/>
        <v>-47.024000000000001</v>
      </c>
      <c r="C370" s="25">
        <f t="shared" si="63"/>
        <v>2.3740000000000023</v>
      </c>
      <c r="D370" s="26">
        <v>466</v>
      </c>
    </row>
    <row r="371" spans="1:4">
      <c r="A371" s="24">
        <v>44788</v>
      </c>
      <c r="B371" s="25">
        <f t="shared" si="62"/>
        <v>-44.787999999999997</v>
      </c>
      <c r="C371" s="25">
        <f t="shared" si="63"/>
        <v>2.2360000000000042</v>
      </c>
      <c r="D371" s="26">
        <v>402</v>
      </c>
    </row>
    <row r="372" spans="1:4">
      <c r="A372" s="24">
        <v>43546</v>
      </c>
      <c r="B372" s="25">
        <f t="shared" si="62"/>
        <v>-43.545999999999999</v>
      </c>
      <c r="C372" s="25">
        <f t="shared" si="63"/>
        <v>1.2419999999999973</v>
      </c>
      <c r="D372" s="26">
        <v>419</v>
      </c>
    </row>
    <row r="373" spans="1:4">
      <c r="A373" s="24">
        <v>42131</v>
      </c>
      <c r="B373" s="25">
        <f t="shared" si="62"/>
        <v>-42.131</v>
      </c>
      <c r="C373" s="25">
        <f t="shared" si="63"/>
        <v>1.4149999999999991</v>
      </c>
      <c r="D373" s="26">
        <v>441</v>
      </c>
    </row>
    <row r="374" spans="1:4">
      <c r="A374" s="24">
        <v>41358</v>
      </c>
      <c r="B374" s="25">
        <f t="shared" si="62"/>
        <v>-41.357999999999997</v>
      </c>
      <c r="C374" s="25">
        <f t="shared" si="63"/>
        <v>0.77300000000000324</v>
      </c>
      <c r="D374" s="26">
        <v>522</v>
      </c>
    </row>
    <row r="375" spans="1:4">
      <c r="A375" s="24">
        <v>40626</v>
      </c>
      <c r="B375" s="25">
        <f t="shared" si="62"/>
        <v>-40.625999999999998</v>
      </c>
      <c r="C375" s="25">
        <f t="shared" si="63"/>
        <v>0.73199999999999932</v>
      </c>
      <c r="D375" s="26">
        <v>537</v>
      </c>
    </row>
    <row r="376" spans="1:4">
      <c r="A376" s="24">
        <v>39828</v>
      </c>
      <c r="B376" s="25">
        <f t="shared" si="62"/>
        <v>-39.828000000000003</v>
      </c>
      <c r="C376" s="25">
        <f t="shared" si="63"/>
        <v>0.79799999999999471</v>
      </c>
      <c r="D376" s="26">
        <v>448</v>
      </c>
    </row>
    <row r="377" spans="1:4">
      <c r="A377" s="24">
        <v>39388</v>
      </c>
      <c r="B377" s="25">
        <f t="shared" si="62"/>
        <v>-39.387999999999998</v>
      </c>
      <c r="C377" s="25">
        <f t="shared" si="63"/>
        <v>0.44000000000000483</v>
      </c>
      <c r="D377" s="26">
        <v>424</v>
      </c>
    </row>
    <row r="378" spans="1:4">
      <c r="A378" s="24">
        <v>38201</v>
      </c>
      <c r="B378" s="25">
        <f t="shared" si="62"/>
        <v>-38.201000000000001</v>
      </c>
      <c r="C378" s="25">
        <f t="shared" si="63"/>
        <v>1.1869999999999976</v>
      </c>
      <c r="D378" s="26">
        <v>493</v>
      </c>
    </row>
    <row r="379" spans="1:4">
      <c r="A379" s="24">
        <v>38109</v>
      </c>
      <c r="B379" s="25">
        <f t="shared" si="62"/>
        <v>-38.109000000000002</v>
      </c>
      <c r="C379" s="25">
        <f t="shared" si="63"/>
        <v>9.1999999999998749E-2</v>
      </c>
      <c r="D379" s="26">
        <v>520</v>
      </c>
    </row>
    <row r="380" spans="1:4">
      <c r="A380" s="24">
        <v>36641</v>
      </c>
      <c r="B380" s="25">
        <f t="shared" si="62"/>
        <v>-36.640999999999998</v>
      </c>
      <c r="C380" s="25">
        <f t="shared" si="63"/>
        <v>1.4680000000000035</v>
      </c>
      <c r="D380" s="26">
        <v>484</v>
      </c>
    </row>
    <row r="381" spans="1:4">
      <c r="A381" s="24">
        <v>35883</v>
      </c>
      <c r="B381" s="25">
        <f t="shared" si="62"/>
        <v>-35.883000000000003</v>
      </c>
      <c r="C381" s="25">
        <f t="shared" si="63"/>
        <v>0.75799999999999557</v>
      </c>
      <c r="D381" s="26">
        <v>431</v>
      </c>
    </row>
    <row r="382" spans="1:4">
      <c r="A382" s="24">
        <v>35645</v>
      </c>
      <c r="B382" s="25">
        <f t="shared" si="62"/>
        <v>-35.645000000000003</v>
      </c>
      <c r="C382" s="25">
        <f t="shared" si="63"/>
        <v>0.23799999999999955</v>
      </c>
      <c r="D382" s="26">
        <v>443</v>
      </c>
    </row>
    <row r="383" spans="1:4">
      <c r="A383" s="24">
        <v>35573</v>
      </c>
      <c r="B383" s="25">
        <f t="shared" si="62"/>
        <v>-35.573</v>
      </c>
      <c r="C383" s="25">
        <f t="shared" si="63"/>
        <v>7.2000000000002728E-2</v>
      </c>
      <c r="D383" s="26">
        <v>423</v>
      </c>
    </row>
    <row r="384" spans="1:4">
      <c r="A384" s="24">
        <v>35387</v>
      </c>
      <c r="B384" s="25">
        <f t="shared" si="62"/>
        <v>-35.387</v>
      </c>
      <c r="C384" s="25">
        <f t="shared" si="63"/>
        <v>0.18599999999999994</v>
      </c>
      <c r="D384" s="26">
        <v>375</v>
      </c>
    </row>
    <row r="385" spans="1:4">
      <c r="A385" s="24">
        <v>35163</v>
      </c>
      <c r="B385" s="25">
        <f t="shared" si="62"/>
        <v>-35.162999999999997</v>
      </c>
      <c r="C385" s="25">
        <f t="shared" si="63"/>
        <v>0.22400000000000375</v>
      </c>
      <c r="D385" s="26">
        <v>414</v>
      </c>
    </row>
    <row r="386" spans="1:4">
      <c r="A386" s="24">
        <v>35038</v>
      </c>
      <c r="B386" s="25">
        <f t="shared" si="62"/>
        <v>-35.037999999999997</v>
      </c>
      <c r="C386" s="25">
        <f t="shared" si="63"/>
        <v>0.125</v>
      </c>
      <c r="D386" s="26">
        <v>459</v>
      </c>
    </row>
    <row r="387" spans="1:4">
      <c r="A387" s="24">
        <v>34784</v>
      </c>
      <c r="B387" s="25">
        <f t="shared" ref="B387:B450" si="64">-A387/1000</f>
        <v>-34.783999999999999</v>
      </c>
      <c r="C387" s="25">
        <f t="shared" si="63"/>
        <v>0.25399999999999778</v>
      </c>
      <c r="D387" s="26">
        <v>403</v>
      </c>
    </row>
    <row r="388" spans="1:4">
      <c r="A388" s="24">
        <v>34644</v>
      </c>
      <c r="B388" s="25">
        <f t="shared" si="64"/>
        <v>-34.643999999999998</v>
      </c>
      <c r="C388" s="25">
        <f t="shared" ref="C388:C451" si="65">B388-B387</f>
        <v>0.14000000000000057</v>
      </c>
      <c r="D388" s="26">
        <v>418</v>
      </c>
    </row>
    <row r="389" spans="1:4">
      <c r="A389" s="24">
        <v>34285</v>
      </c>
      <c r="B389" s="25">
        <f t="shared" si="64"/>
        <v>-34.284999999999997</v>
      </c>
      <c r="C389" s="25">
        <f t="shared" si="65"/>
        <v>0.35900000000000176</v>
      </c>
      <c r="D389" s="26">
        <v>484</v>
      </c>
    </row>
    <row r="390" spans="1:4">
      <c r="A390" s="24">
        <v>34108</v>
      </c>
      <c r="B390" s="25">
        <f t="shared" si="64"/>
        <v>-34.107999999999997</v>
      </c>
      <c r="C390" s="25">
        <f t="shared" si="65"/>
        <v>0.1769999999999996</v>
      </c>
      <c r="D390" s="26">
        <v>500</v>
      </c>
    </row>
    <row r="391" spans="1:4">
      <c r="A391" s="24">
        <v>34108</v>
      </c>
      <c r="B391" s="25">
        <f t="shared" si="64"/>
        <v>-34.107999999999997</v>
      </c>
      <c r="C391" s="25">
        <f t="shared" si="65"/>
        <v>0</v>
      </c>
      <c r="D391" s="26">
        <v>483</v>
      </c>
    </row>
    <row r="392" spans="1:4">
      <c r="A392" s="24">
        <v>33823</v>
      </c>
      <c r="B392" s="25">
        <f t="shared" si="64"/>
        <v>-33.823</v>
      </c>
      <c r="C392" s="25">
        <f t="shared" si="65"/>
        <v>0.28499999999999659</v>
      </c>
      <c r="D392" s="26">
        <v>509</v>
      </c>
    </row>
    <row r="393" spans="1:4">
      <c r="A393" s="24">
        <v>33474</v>
      </c>
      <c r="B393" s="25">
        <f t="shared" si="64"/>
        <v>-33.473999999999997</v>
      </c>
      <c r="C393" s="25">
        <f t="shared" si="65"/>
        <v>0.34900000000000375</v>
      </c>
      <c r="D393" s="26">
        <v>530</v>
      </c>
    </row>
    <row r="394" spans="1:4">
      <c r="A394" s="24">
        <v>33161</v>
      </c>
      <c r="B394" s="25">
        <f t="shared" si="64"/>
        <v>-33.161000000000001</v>
      </c>
      <c r="C394" s="25">
        <f t="shared" si="65"/>
        <v>0.31299999999999528</v>
      </c>
      <c r="D394" s="26">
        <v>520</v>
      </c>
    </row>
    <row r="395" spans="1:4">
      <c r="A395" s="24">
        <v>32952</v>
      </c>
      <c r="B395" s="25">
        <f t="shared" si="64"/>
        <v>-32.951999999999998</v>
      </c>
      <c r="C395" s="25">
        <f t="shared" si="65"/>
        <v>0.20900000000000318</v>
      </c>
      <c r="D395" s="26">
        <v>532</v>
      </c>
    </row>
    <row r="396" spans="1:4">
      <c r="A396" s="24">
        <v>32715</v>
      </c>
      <c r="B396" s="25">
        <f t="shared" si="64"/>
        <v>-32.715000000000003</v>
      </c>
      <c r="C396" s="25">
        <f t="shared" si="65"/>
        <v>0.23699999999999477</v>
      </c>
      <c r="D396" s="26">
        <v>548</v>
      </c>
    </row>
    <row r="397" spans="1:4">
      <c r="A397" s="24">
        <v>32384</v>
      </c>
      <c r="B397" s="25">
        <f t="shared" si="64"/>
        <v>-32.384</v>
      </c>
      <c r="C397" s="25">
        <f t="shared" si="65"/>
        <v>0.33100000000000307</v>
      </c>
      <c r="D397" s="26">
        <v>505</v>
      </c>
    </row>
    <row r="398" spans="1:4">
      <c r="A398" s="24">
        <v>32176</v>
      </c>
      <c r="B398" s="25">
        <f t="shared" si="64"/>
        <v>-32.176000000000002</v>
      </c>
      <c r="C398" s="25">
        <f t="shared" si="65"/>
        <v>0.20799999999999841</v>
      </c>
      <c r="D398" s="26">
        <v>469</v>
      </c>
    </row>
    <row r="399" spans="1:4">
      <c r="A399" s="24">
        <v>31479</v>
      </c>
      <c r="B399" s="25">
        <f t="shared" si="64"/>
        <v>-31.478999999999999</v>
      </c>
      <c r="C399" s="25">
        <f t="shared" si="65"/>
        <v>0.69700000000000273</v>
      </c>
      <c r="D399" s="26">
        <v>429</v>
      </c>
    </row>
    <row r="400" spans="1:4">
      <c r="A400" s="24">
        <v>31088</v>
      </c>
      <c r="B400" s="25">
        <f t="shared" si="64"/>
        <v>-31.088000000000001</v>
      </c>
      <c r="C400" s="25">
        <f t="shared" si="65"/>
        <v>0.39099999999999824</v>
      </c>
      <c r="D400" s="26">
        <v>394</v>
      </c>
    </row>
    <row r="401" spans="1:4">
      <c r="A401" s="24">
        <v>30591</v>
      </c>
      <c r="B401" s="25">
        <f t="shared" si="64"/>
        <v>-30.591000000000001</v>
      </c>
      <c r="C401" s="25">
        <f t="shared" si="65"/>
        <v>0.49699999999999989</v>
      </c>
      <c r="D401" s="26">
        <v>482</v>
      </c>
    </row>
    <row r="402" spans="1:4">
      <c r="A402" s="24">
        <v>30385</v>
      </c>
      <c r="B402" s="25">
        <f t="shared" si="64"/>
        <v>-30.385000000000002</v>
      </c>
      <c r="C402" s="25">
        <f t="shared" si="65"/>
        <v>0.20599999999999952</v>
      </c>
      <c r="D402" s="26">
        <v>489</v>
      </c>
    </row>
    <row r="403" spans="1:4">
      <c r="A403" s="24">
        <v>30175</v>
      </c>
      <c r="B403" s="25">
        <f t="shared" si="64"/>
        <v>-30.175000000000001</v>
      </c>
      <c r="C403" s="25">
        <f t="shared" si="65"/>
        <v>0.21000000000000085</v>
      </c>
      <c r="D403" s="26">
        <v>481</v>
      </c>
    </row>
    <row r="404" spans="1:4">
      <c r="A404" s="24">
        <v>29542</v>
      </c>
      <c r="B404" s="25">
        <f t="shared" si="64"/>
        <v>-29.542000000000002</v>
      </c>
      <c r="C404" s="25">
        <f t="shared" si="65"/>
        <v>0.63299999999999912</v>
      </c>
      <c r="D404" s="26">
        <v>429</v>
      </c>
    </row>
    <row r="405" spans="1:4">
      <c r="A405" s="24">
        <v>29493</v>
      </c>
      <c r="B405" s="25">
        <f t="shared" si="64"/>
        <v>-29.492999999999999</v>
      </c>
      <c r="C405" s="25">
        <f t="shared" si="65"/>
        <v>4.9000000000003041E-2</v>
      </c>
      <c r="D405" s="26">
        <v>416</v>
      </c>
    </row>
    <row r="406" spans="1:4">
      <c r="A406" s="24">
        <v>29410</v>
      </c>
      <c r="B406" s="25">
        <f t="shared" si="64"/>
        <v>-29.41</v>
      </c>
      <c r="C406" s="25">
        <f t="shared" si="65"/>
        <v>8.2999999999998408E-2</v>
      </c>
      <c r="D406" s="26">
        <v>421</v>
      </c>
    </row>
    <row r="407" spans="1:4">
      <c r="A407" s="24">
        <v>29130</v>
      </c>
      <c r="B407" s="25">
        <f t="shared" si="64"/>
        <v>-29.13</v>
      </c>
      <c r="C407" s="25">
        <f t="shared" si="65"/>
        <v>0.28000000000000114</v>
      </c>
      <c r="D407" s="26">
        <v>436</v>
      </c>
    </row>
    <row r="408" spans="1:4">
      <c r="A408" s="24">
        <v>28943</v>
      </c>
      <c r="B408" s="25">
        <f t="shared" si="64"/>
        <v>-28.943000000000001</v>
      </c>
      <c r="C408" s="25">
        <f t="shared" si="65"/>
        <v>0.18699999999999761</v>
      </c>
      <c r="D408" s="26">
        <v>435</v>
      </c>
    </row>
    <row r="409" spans="1:4">
      <c r="A409" s="24">
        <v>28743</v>
      </c>
      <c r="B409" s="25">
        <f t="shared" si="64"/>
        <v>-28.742999999999999</v>
      </c>
      <c r="C409" s="25">
        <f t="shared" si="65"/>
        <v>0.20000000000000284</v>
      </c>
      <c r="D409" s="26">
        <v>425</v>
      </c>
    </row>
    <row r="410" spans="1:4">
      <c r="A410" s="24">
        <v>28551</v>
      </c>
      <c r="B410" s="25">
        <f t="shared" si="64"/>
        <v>-28.550999999999998</v>
      </c>
      <c r="C410" s="25">
        <f t="shared" si="65"/>
        <v>0.19200000000000017</v>
      </c>
      <c r="D410" s="26">
        <v>396</v>
      </c>
    </row>
    <row r="411" spans="1:4">
      <c r="A411" s="24">
        <v>28195</v>
      </c>
      <c r="B411" s="25">
        <f t="shared" si="64"/>
        <v>-28.195</v>
      </c>
      <c r="C411" s="25">
        <f t="shared" si="65"/>
        <v>0.3559999999999981</v>
      </c>
      <c r="D411" s="26">
        <v>382</v>
      </c>
    </row>
    <row r="412" spans="1:4">
      <c r="A412" s="24">
        <v>28016</v>
      </c>
      <c r="B412" s="25">
        <f t="shared" si="64"/>
        <v>-28.015999999999998</v>
      </c>
      <c r="C412" s="25">
        <f t="shared" si="65"/>
        <v>0.17900000000000205</v>
      </c>
      <c r="D412" s="26">
        <v>403</v>
      </c>
    </row>
    <row r="413" spans="1:4">
      <c r="A413" s="24">
        <v>27951</v>
      </c>
      <c r="B413" s="25">
        <f t="shared" si="64"/>
        <v>-27.951000000000001</v>
      </c>
      <c r="C413" s="25">
        <f t="shared" si="65"/>
        <v>6.4999999999997726E-2</v>
      </c>
      <c r="D413" s="26">
        <v>416</v>
      </c>
    </row>
    <row r="414" spans="1:4">
      <c r="A414" s="24">
        <v>27702</v>
      </c>
      <c r="B414" s="25">
        <f t="shared" si="64"/>
        <v>-27.702000000000002</v>
      </c>
      <c r="C414" s="25">
        <f t="shared" si="65"/>
        <v>0.24899999999999878</v>
      </c>
      <c r="D414" s="26">
        <v>435</v>
      </c>
    </row>
    <row r="415" spans="1:4">
      <c r="A415" s="24">
        <v>27342</v>
      </c>
      <c r="B415" s="25">
        <f t="shared" si="64"/>
        <v>-27.341999999999999</v>
      </c>
      <c r="C415" s="25">
        <f t="shared" si="65"/>
        <v>0.36000000000000298</v>
      </c>
      <c r="D415" s="26">
        <v>464</v>
      </c>
    </row>
    <row r="416" spans="1:4">
      <c r="A416" s="24">
        <v>27064</v>
      </c>
      <c r="B416" s="25">
        <f t="shared" si="64"/>
        <v>-27.064</v>
      </c>
      <c r="C416" s="25">
        <f t="shared" si="65"/>
        <v>0.27799999999999869</v>
      </c>
      <c r="D416" s="26">
        <v>448</v>
      </c>
    </row>
    <row r="417" spans="1:4">
      <c r="A417" s="24">
        <v>26884</v>
      </c>
      <c r="B417" s="25">
        <f t="shared" si="64"/>
        <v>-26.884</v>
      </c>
      <c r="C417" s="25">
        <f t="shared" si="65"/>
        <v>0.17999999999999972</v>
      </c>
      <c r="D417" s="26">
        <v>418</v>
      </c>
    </row>
    <row r="418" spans="1:4">
      <c r="A418" s="24">
        <v>26672</v>
      </c>
      <c r="B418" s="25">
        <f t="shared" si="64"/>
        <v>-26.672000000000001</v>
      </c>
      <c r="C418" s="25">
        <f t="shared" si="65"/>
        <v>0.21199999999999974</v>
      </c>
      <c r="D418" s="26">
        <v>426</v>
      </c>
    </row>
    <row r="419" spans="1:4">
      <c r="A419" s="24">
        <v>26471</v>
      </c>
      <c r="B419" s="25">
        <f t="shared" si="64"/>
        <v>-26.471</v>
      </c>
      <c r="C419" s="25">
        <f t="shared" si="65"/>
        <v>0.20100000000000051</v>
      </c>
      <c r="D419" s="26">
        <v>412</v>
      </c>
    </row>
    <row r="420" spans="1:4">
      <c r="A420" s="24">
        <v>26336</v>
      </c>
      <c r="B420" s="25">
        <f t="shared" si="64"/>
        <v>-26.335999999999999</v>
      </c>
      <c r="C420" s="25">
        <f t="shared" si="65"/>
        <v>0.13500000000000156</v>
      </c>
      <c r="D420" s="26">
        <v>387</v>
      </c>
    </row>
    <row r="421" spans="1:4">
      <c r="A421" s="24">
        <v>26099</v>
      </c>
      <c r="B421" s="25">
        <f t="shared" si="64"/>
        <v>-26.099</v>
      </c>
      <c r="C421" s="25">
        <f t="shared" si="65"/>
        <v>0.23699999999999832</v>
      </c>
      <c r="D421" s="26">
        <v>382</v>
      </c>
    </row>
    <row r="422" spans="1:4">
      <c r="A422" s="24">
        <v>26099</v>
      </c>
      <c r="B422" s="25">
        <f t="shared" si="64"/>
        <v>-26.099</v>
      </c>
      <c r="C422" s="25">
        <f t="shared" si="65"/>
        <v>0</v>
      </c>
      <c r="D422" s="26">
        <v>386</v>
      </c>
    </row>
    <row r="423" spans="1:4">
      <c r="A423" s="24">
        <v>25999</v>
      </c>
      <c r="B423" s="25">
        <f t="shared" si="64"/>
        <v>-25.998999999999999</v>
      </c>
      <c r="C423" s="25">
        <f t="shared" si="65"/>
        <v>0.10000000000000142</v>
      </c>
      <c r="D423" s="26">
        <v>363</v>
      </c>
    </row>
    <row r="424" spans="1:4">
      <c r="A424" s="24">
        <v>25684</v>
      </c>
      <c r="B424" s="25">
        <f t="shared" si="64"/>
        <v>-25.684000000000001</v>
      </c>
      <c r="C424" s="25">
        <f t="shared" si="65"/>
        <v>0.31499999999999773</v>
      </c>
      <c r="D424" s="26">
        <v>360</v>
      </c>
    </row>
    <row r="425" spans="1:4">
      <c r="A425" s="24">
        <v>25440</v>
      </c>
      <c r="B425" s="25">
        <f t="shared" si="64"/>
        <v>-25.44</v>
      </c>
      <c r="C425" s="25">
        <f t="shared" si="65"/>
        <v>0.24399999999999977</v>
      </c>
      <c r="D425" s="26">
        <v>381</v>
      </c>
    </row>
    <row r="426" spans="1:4">
      <c r="A426" s="24">
        <v>25440</v>
      </c>
      <c r="B426" s="25">
        <f t="shared" si="64"/>
        <v>-25.44</v>
      </c>
      <c r="C426" s="25">
        <f t="shared" si="65"/>
        <v>0</v>
      </c>
      <c r="D426" s="26">
        <v>379</v>
      </c>
    </row>
    <row r="427" spans="1:4">
      <c r="A427" s="24">
        <v>25423</v>
      </c>
      <c r="B427" s="25">
        <f t="shared" si="64"/>
        <v>-25.422999999999998</v>
      </c>
      <c r="C427" s="25">
        <f t="shared" si="65"/>
        <v>1.7000000000003013E-2</v>
      </c>
      <c r="D427" s="26">
        <v>377</v>
      </c>
    </row>
    <row r="428" spans="1:4">
      <c r="A428" s="24">
        <v>25073</v>
      </c>
      <c r="B428" s="25">
        <f t="shared" si="64"/>
        <v>-25.073</v>
      </c>
      <c r="C428" s="25">
        <f t="shared" si="65"/>
        <v>0.34999999999999787</v>
      </c>
      <c r="D428" s="26">
        <v>392</v>
      </c>
    </row>
    <row r="429" spans="1:4">
      <c r="A429" s="24">
        <v>24875</v>
      </c>
      <c r="B429" s="25">
        <f t="shared" si="64"/>
        <v>-24.875</v>
      </c>
      <c r="C429" s="25">
        <f t="shared" si="65"/>
        <v>0.1980000000000004</v>
      </c>
      <c r="D429" s="26">
        <v>358</v>
      </c>
    </row>
    <row r="430" spans="1:4">
      <c r="A430" s="24">
        <v>24662</v>
      </c>
      <c r="B430" s="25">
        <f t="shared" si="64"/>
        <v>-24.661999999999999</v>
      </c>
      <c r="C430" s="25">
        <f t="shared" si="65"/>
        <v>0.21300000000000097</v>
      </c>
      <c r="D430" s="26">
        <v>381</v>
      </c>
    </row>
    <row r="431" spans="1:4">
      <c r="A431" s="24">
        <v>24654</v>
      </c>
      <c r="B431" s="25">
        <f t="shared" si="64"/>
        <v>-24.654</v>
      </c>
      <c r="C431" s="25">
        <f t="shared" si="65"/>
        <v>7.9999999999991189E-3</v>
      </c>
      <c r="D431" s="26">
        <v>360</v>
      </c>
    </row>
    <row r="432" spans="1:4">
      <c r="A432" s="24">
        <v>24643</v>
      </c>
      <c r="B432" s="25">
        <f t="shared" si="64"/>
        <v>-24.643000000000001</v>
      </c>
      <c r="C432" s="25">
        <f t="shared" si="65"/>
        <v>1.0999999999999233E-2</v>
      </c>
      <c r="D432" s="26">
        <v>340</v>
      </c>
    </row>
    <row r="433" spans="1:4">
      <c r="A433" s="24">
        <v>24327</v>
      </c>
      <c r="B433" s="25">
        <f t="shared" si="64"/>
        <v>-24.327000000000002</v>
      </c>
      <c r="C433" s="25">
        <f t="shared" si="65"/>
        <v>0.31599999999999895</v>
      </c>
      <c r="D433" s="26">
        <v>403</v>
      </c>
    </row>
    <row r="434" spans="1:4">
      <c r="A434" s="24">
        <v>24146</v>
      </c>
      <c r="B434" s="25">
        <f t="shared" si="64"/>
        <v>-24.146000000000001</v>
      </c>
      <c r="C434" s="25">
        <f t="shared" si="65"/>
        <v>0.18100000000000094</v>
      </c>
      <c r="D434" s="26">
        <v>403</v>
      </c>
    </row>
    <row r="435" spans="1:4">
      <c r="A435" s="24">
        <v>23714</v>
      </c>
      <c r="B435" s="25">
        <f t="shared" si="64"/>
        <v>-23.713999999999999</v>
      </c>
      <c r="C435" s="25">
        <f t="shared" si="65"/>
        <v>0.43200000000000216</v>
      </c>
      <c r="D435" s="26">
        <v>377</v>
      </c>
    </row>
    <row r="436" spans="1:4">
      <c r="A436" s="24">
        <v>23392</v>
      </c>
      <c r="B436" s="25">
        <f t="shared" si="64"/>
        <v>-23.391999999999999</v>
      </c>
      <c r="C436" s="25">
        <f t="shared" si="65"/>
        <v>0.32199999999999918</v>
      </c>
      <c r="D436" s="26">
        <v>371</v>
      </c>
    </row>
    <row r="437" spans="1:4">
      <c r="A437" s="24">
        <v>23059</v>
      </c>
      <c r="B437" s="25">
        <f t="shared" si="64"/>
        <v>-23.059000000000001</v>
      </c>
      <c r="C437" s="25">
        <f t="shared" si="65"/>
        <v>0.33299999999999841</v>
      </c>
      <c r="D437" s="26">
        <v>339</v>
      </c>
    </row>
    <row r="438" spans="1:4">
      <c r="A438" s="24">
        <v>22977</v>
      </c>
      <c r="B438" s="25">
        <f t="shared" si="64"/>
        <v>-22.977</v>
      </c>
      <c r="C438" s="25">
        <f t="shared" si="65"/>
        <v>8.2000000000000739E-2</v>
      </c>
      <c r="D438" s="26">
        <v>406</v>
      </c>
    </row>
    <row r="439" spans="1:4">
      <c r="A439" s="24">
        <v>21636</v>
      </c>
      <c r="B439" s="25">
        <f t="shared" si="64"/>
        <v>-21.635999999999999</v>
      </c>
      <c r="C439" s="25">
        <f t="shared" si="65"/>
        <v>1.3410000000000011</v>
      </c>
      <c r="D439" s="26">
        <v>348</v>
      </c>
    </row>
    <row r="440" spans="1:4">
      <c r="A440" s="24">
        <v>20004</v>
      </c>
      <c r="B440" s="25">
        <f t="shared" si="64"/>
        <v>-20.004000000000001</v>
      </c>
      <c r="C440" s="25">
        <f t="shared" si="65"/>
        <v>1.6319999999999979</v>
      </c>
      <c r="D440" s="26">
        <v>379</v>
      </c>
    </row>
    <row r="441" spans="1:4">
      <c r="A441" s="24">
        <v>18950</v>
      </c>
      <c r="B441" s="25">
        <f t="shared" si="64"/>
        <v>-18.95</v>
      </c>
      <c r="C441" s="25">
        <f t="shared" si="65"/>
        <v>1.054000000000002</v>
      </c>
      <c r="D441" s="26">
        <v>349</v>
      </c>
    </row>
    <row r="442" spans="1:4">
      <c r="A442" s="24">
        <v>17695</v>
      </c>
      <c r="B442" s="25">
        <f t="shared" si="64"/>
        <v>-17.695</v>
      </c>
      <c r="C442" s="25">
        <f t="shared" si="65"/>
        <v>1.254999999999999</v>
      </c>
      <c r="D442" s="26">
        <v>363</v>
      </c>
    </row>
    <row r="443" spans="1:4">
      <c r="A443" s="24">
        <v>16417</v>
      </c>
      <c r="B443" s="25">
        <f t="shared" si="64"/>
        <v>-16.417000000000002</v>
      </c>
      <c r="C443" s="25">
        <f t="shared" si="65"/>
        <v>1.2779999999999987</v>
      </c>
      <c r="D443" s="26">
        <v>395</v>
      </c>
    </row>
    <row r="444" spans="1:4">
      <c r="A444" s="24">
        <v>14241</v>
      </c>
      <c r="B444" s="25">
        <f t="shared" si="64"/>
        <v>-14.241</v>
      </c>
      <c r="C444" s="25">
        <f t="shared" si="65"/>
        <v>2.1760000000000019</v>
      </c>
      <c r="D444" s="26">
        <v>445</v>
      </c>
    </row>
    <row r="445" spans="1:4">
      <c r="A445" s="24">
        <v>13457</v>
      </c>
      <c r="B445" s="25">
        <f t="shared" si="64"/>
        <v>-13.457000000000001</v>
      </c>
      <c r="C445" s="25">
        <f t="shared" si="65"/>
        <v>0.78399999999999892</v>
      </c>
      <c r="D445" s="26">
        <v>642</v>
      </c>
    </row>
    <row r="446" spans="1:4">
      <c r="A446" s="24">
        <v>13412</v>
      </c>
      <c r="B446" s="25">
        <f t="shared" si="64"/>
        <v>-13.412000000000001</v>
      </c>
      <c r="C446" s="25">
        <f t="shared" si="65"/>
        <v>4.4999999999999929E-2</v>
      </c>
      <c r="D446" s="26">
        <v>610</v>
      </c>
    </row>
    <row r="447" spans="1:4">
      <c r="A447" s="24">
        <v>12626</v>
      </c>
      <c r="B447" s="25">
        <f t="shared" si="64"/>
        <v>-12.625999999999999</v>
      </c>
      <c r="C447" s="25">
        <f t="shared" si="65"/>
        <v>0.78600000000000136</v>
      </c>
      <c r="D447" s="26">
        <v>662</v>
      </c>
    </row>
    <row r="448" spans="1:4">
      <c r="A448" s="24">
        <v>11719</v>
      </c>
      <c r="B448" s="25">
        <f t="shared" si="64"/>
        <v>-11.718999999999999</v>
      </c>
      <c r="C448" s="25">
        <f t="shared" si="65"/>
        <v>0.90700000000000003</v>
      </c>
      <c r="D448" s="26">
        <v>501</v>
      </c>
    </row>
    <row r="449" spans="1:4">
      <c r="A449" s="24">
        <v>11329</v>
      </c>
      <c r="B449" s="25">
        <f t="shared" si="64"/>
        <v>-11.329000000000001</v>
      </c>
      <c r="C449" s="25">
        <f t="shared" si="65"/>
        <v>0.38999999999999879</v>
      </c>
      <c r="D449" s="26">
        <v>477</v>
      </c>
    </row>
    <row r="450" spans="1:4">
      <c r="A450" s="24">
        <v>11143</v>
      </c>
      <c r="B450" s="25">
        <f t="shared" si="64"/>
        <v>-11.143000000000001</v>
      </c>
      <c r="C450" s="25">
        <f t="shared" si="65"/>
        <v>0.18599999999999994</v>
      </c>
      <c r="D450" s="26">
        <v>511</v>
      </c>
    </row>
    <row r="451" spans="1:4">
      <c r="A451" s="24">
        <v>11013</v>
      </c>
      <c r="B451" s="25">
        <f t="shared" ref="B451:B458" si="66">-A451/1000</f>
        <v>-11.013</v>
      </c>
      <c r="C451" s="25">
        <f t="shared" si="65"/>
        <v>0.13000000000000078</v>
      </c>
      <c r="D451" s="26">
        <v>621</v>
      </c>
    </row>
    <row r="452" spans="1:4">
      <c r="A452" s="24">
        <v>10189</v>
      </c>
      <c r="B452" s="25">
        <f t="shared" si="66"/>
        <v>-10.189</v>
      </c>
      <c r="C452" s="25">
        <f t="shared" ref="C452:C458" si="67">B452-B451</f>
        <v>0.82399999999999984</v>
      </c>
      <c r="D452" s="26">
        <v>667</v>
      </c>
    </row>
    <row r="453" spans="1:4">
      <c r="A453" s="24">
        <v>8113</v>
      </c>
      <c r="B453" s="25">
        <f t="shared" si="66"/>
        <v>-8.1129999999999995</v>
      </c>
      <c r="C453" s="25">
        <f t="shared" si="67"/>
        <v>2.0760000000000005</v>
      </c>
      <c r="D453" s="26">
        <v>616</v>
      </c>
    </row>
    <row r="454" spans="1:4">
      <c r="A454" s="24">
        <v>6614</v>
      </c>
      <c r="B454" s="25">
        <f t="shared" si="66"/>
        <v>-6.6139999999999999</v>
      </c>
      <c r="C454" s="25">
        <f t="shared" si="67"/>
        <v>1.4989999999999997</v>
      </c>
      <c r="D454" s="26">
        <v>574</v>
      </c>
    </row>
    <row r="455" spans="1:4">
      <c r="A455" s="24">
        <v>6225</v>
      </c>
      <c r="B455" s="25">
        <f t="shared" si="66"/>
        <v>-6.2249999999999996</v>
      </c>
      <c r="C455" s="25">
        <f t="shared" si="67"/>
        <v>0.38900000000000023</v>
      </c>
      <c r="D455" s="26">
        <v>588</v>
      </c>
    </row>
    <row r="456" spans="1:4">
      <c r="A456" s="24">
        <v>3833</v>
      </c>
      <c r="B456" s="25">
        <f t="shared" si="66"/>
        <v>-3.8330000000000002</v>
      </c>
      <c r="C456" s="25">
        <f t="shared" si="67"/>
        <v>2.3919999999999995</v>
      </c>
      <c r="D456" s="26">
        <v>595</v>
      </c>
    </row>
    <row r="457" spans="1:4">
      <c r="A457" s="24">
        <v>3634</v>
      </c>
      <c r="B457" s="25">
        <f t="shared" si="66"/>
        <v>-3.6339999999999999</v>
      </c>
      <c r="C457" s="25">
        <f t="shared" si="67"/>
        <v>0.19900000000000029</v>
      </c>
      <c r="D457" s="26">
        <v>636</v>
      </c>
    </row>
    <row r="458" spans="1:4">
      <c r="A458" s="24">
        <v>2347</v>
      </c>
      <c r="B458" s="25">
        <f t="shared" si="66"/>
        <v>-2.347</v>
      </c>
      <c r="C458" s="25">
        <f t="shared" si="67"/>
        <v>1.2869999999999999</v>
      </c>
      <c r="D458" s="26">
        <v>668</v>
      </c>
    </row>
  </sheetData>
  <sheetProtection sheet="1" objects="1" scenarios="1"/>
  <sortState ref="A2:D458">
    <sortCondition descending="1"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4"/>
  <sheetViews>
    <sheetView tabSelected="1" workbookViewId="0">
      <selection activeCell="A2" sqref="A2"/>
    </sheetView>
  </sheetViews>
  <sheetFormatPr defaultRowHeight="15"/>
  <cols>
    <col min="1" max="1" width="100.42578125" customWidth="1"/>
  </cols>
  <sheetData>
    <row r="1" spans="1:1">
      <c r="A1" t="s">
        <v>62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2</v>
      </c>
    </row>
    <row r="9" spans="1:1">
      <c r="A9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5" spans="1:1">
      <c r="A15" t="s">
        <v>10</v>
      </c>
    </row>
    <row r="17" spans="1:1">
      <c r="A17" s="5" t="s">
        <v>11</v>
      </c>
    </row>
    <row r="18" spans="1:1">
      <c r="A18" t="s">
        <v>12</v>
      </c>
    </row>
    <row r="19" spans="1:1">
      <c r="A19" t="s">
        <v>13</v>
      </c>
    </row>
    <row r="20" spans="1:1">
      <c r="A20" t="s">
        <v>14</v>
      </c>
    </row>
    <row r="22" spans="1:1">
      <c r="A22" t="s">
        <v>15</v>
      </c>
    </row>
    <row r="23" spans="1:1">
      <c r="A23" t="s">
        <v>16</v>
      </c>
    </row>
    <row r="24" spans="1:1">
      <c r="A24" t="s">
        <v>17</v>
      </c>
    </row>
    <row r="25" spans="1:1">
      <c r="A25" t="s">
        <v>18</v>
      </c>
    </row>
    <row r="26" spans="1:1">
      <c r="A26" s="5" t="s">
        <v>19</v>
      </c>
    </row>
    <row r="27" spans="1:1">
      <c r="A27" t="s">
        <v>20</v>
      </c>
    </row>
    <row r="29" spans="1:1">
      <c r="A29" t="s">
        <v>21</v>
      </c>
    </row>
    <row r="30" spans="1:1">
      <c r="A30" t="s">
        <v>22</v>
      </c>
    </row>
    <row r="31" spans="1:1">
      <c r="A31" t="s">
        <v>23</v>
      </c>
    </row>
    <row r="32" spans="1:1">
      <c r="A32" t="s">
        <v>24</v>
      </c>
    </row>
    <row r="34" spans="1:1">
      <c r="A34" t="s">
        <v>25</v>
      </c>
    </row>
    <row r="35" spans="1:1">
      <c r="A35" t="s">
        <v>26</v>
      </c>
    </row>
    <row r="36" spans="1:1">
      <c r="A36" t="s">
        <v>27</v>
      </c>
    </row>
    <row r="37" spans="1:1">
      <c r="A37" t="s">
        <v>28</v>
      </c>
    </row>
    <row r="39" spans="1:1">
      <c r="A39" t="s">
        <v>29</v>
      </c>
    </row>
    <row r="40" spans="1:1">
      <c r="A40" t="s">
        <v>30</v>
      </c>
    </row>
    <row r="41" spans="1:1">
      <c r="A41" t="s">
        <v>31</v>
      </c>
    </row>
    <row r="43" spans="1:1">
      <c r="A43" t="s">
        <v>32</v>
      </c>
    </row>
    <row r="44" spans="1:1">
      <c r="A44" t="s">
        <v>33</v>
      </c>
    </row>
    <row r="45" spans="1:1">
      <c r="A45" t="s">
        <v>34</v>
      </c>
    </row>
    <row r="47" spans="1:1">
      <c r="A47" t="s">
        <v>35</v>
      </c>
    </row>
    <row r="48" spans="1:1">
      <c r="A48" t="s">
        <v>36</v>
      </c>
    </row>
    <row r="49" spans="1:1">
      <c r="A49" t="s">
        <v>37</v>
      </c>
    </row>
    <row r="50" spans="1:1">
      <c r="A50" t="s">
        <v>38</v>
      </c>
    </row>
    <row r="51" spans="1:1">
      <c r="A51" t="s">
        <v>39</v>
      </c>
    </row>
    <row r="53" spans="1:1">
      <c r="A53" t="s">
        <v>40</v>
      </c>
    </row>
    <row r="54" spans="1:1">
      <c r="A54" t="s">
        <v>41</v>
      </c>
    </row>
    <row r="55" spans="1:1">
      <c r="A55" t="s">
        <v>42</v>
      </c>
    </row>
    <row r="56" spans="1:1">
      <c r="A56" t="s">
        <v>43</v>
      </c>
    </row>
    <row r="58" spans="1:1">
      <c r="A58" t="s">
        <v>44</v>
      </c>
    </row>
    <row r="59" spans="1:1">
      <c r="A59" t="s">
        <v>45</v>
      </c>
    </row>
    <row r="60" spans="1:1">
      <c r="A60" t="s">
        <v>46</v>
      </c>
    </row>
    <row r="62" spans="1:1">
      <c r="A62" t="s">
        <v>47</v>
      </c>
    </row>
    <row r="63" spans="1:1">
      <c r="A63" t="s">
        <v>48</v>
      </c>
    </row>
    <row r="64" spans="1:1">
      <c r="A64" t="s">
        <v>49</v>
      </c>
    </row>
    <row r="66" spans="1:1">
      <c r="A66" t="s">
        <v>50</v>
      </c>
    </row>
    <row r="67" spans="1:1">
      <c r="A67" t="s">
        <v>51</v>
      </c>
    </row>
    <row r="68" spans="1:1">
      <c r="A68" t="s">
        <v>52</v>
      </c>
    </row>
    <row r="70" spans="1:1">
      <c r="A70" t="s">
        <v>53</v>
      </c>
    </row>
    <row r="71" spans="1:1">
      <c r="A71" t="s">
        <v>54</v>
      </c>
    </row>
    <row r="72" spans="1:1">
      <c r="A72" t="s">
        <v>55</v>
      </c>
    </row>
    <row r="75" spans="1:1">
      <c r="A75" t="s">
        <v>56</v>
      </c>
    </row>
    <row r="76" spans="1:1">
      <c r="A76" t="s">
        <v>57</v>
      </c>
    </row>
    <row r="80" spans="1:1">
      <c r="A80" s="5" t="s">
        <v>58</v>
      </c>
    </row>
    <row r="82" spans="1:1">
      <c r="A82" t="s">
        <v>59</v>
      </c>
    </row>
    <row r="83" spans="1:1">
      <c r="A83" t="s">
        <v>60</v>
      </c>
    </row>
    <row r="84" spans="1:1">
      <c r="A84" s="5" t="s">
        <v>61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L3:L23"/>
  <sheetViews>
    <sheetView workbookViewId="0">
      <selection activeCell="K1" sqref="K1"/>
    </sheetView>
  </sheetViews>
  <sheetFormatPr defaultRowHeight="15"/>
  <sheetData>
    <row r="3" spans="12:12">
      <c r="L3" s="5"/>
    </row>
    <row r="7" spans="12:12">
      <c r="L7" s="5"/>
    </row>
    <row r="23" spans="12:12">
      <c r="L23" s="5"/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9.42578125" customWidth="1"/>
    <col min="2" max="2" width="54.42578125" customWidth="1"/>
  </cols>
  <sheetData>
    <row r="2" spans="1:2">
      <c r="A2" s="50"/>
    </row>
    <row r="3" spans="1:2" ht="16.5" thickBot="1">
      <c r="A3" s="68" t="s">
        <v>108</v>
      </c>
    </row>
    <row r="4" spans="1:2" ht="16.5" thickTop="1" thickBot="1">
      <c r="A4" s="51" t="s">
        <v>109</v>
      </c>
      <c r="B4" s="53" t="s">
        <v>110</v>
      </c>
    </row>
    <row r="5" spans="1:2" ht="3" customHeight="1" thickBot="1">
      <c r="A5" s="54"/>
      <c r="B5" s="56"/>
    </row>
    <row r="6" spans="1:2" ht="15.75" thickBot="1">
      <c r="A6" s="57" t="s">
        <v>111</v>
      </c>
      <c r="B6" s="58"/>
    </row>
    <row r="7" spans="1:2" ht="15.75" thickBot="1">
      <c r="A7" s="59" t="s">
        <v>112</v>
      </c>
      <c r="B7" s="60" t="s">
        <v>113</v>
      </c>
    </row>
    <row r="8" spans="1:2" ht="15.75" thickBot="1">
      <c r="A8" s="59" t="s">
        <v>114</v>
      </c>
      <c r="B8" s="61" t="s">
        <v>115</v>
      </c>
    </row>
    <row r="9" spans="1:2" ht="15.75" thickBot="1">
      <c r="A9" s="59" t="s">
        <v>116</v>
      </c>
      <c r="B9" s="60" t="s">
        <v>117</v>
      </c>
    </row>
    <row r="10" spans="1:2" ht="3" customHeight="1" thickBot="1">
      <c r="A10" s="62"/>
      <c r="B10" s="63"/>
    </row>
    <row r="11" spans="1:2" ht="15.75" thickBot="1">
      <c r="A11" s="57" t="s">
        <v>118</v>
      </c>
      <c r="B11" s="58"/>
    </row>
    <row r="12" spans="1:2" ht="15.75" thickBot="1">
      <c r="A12" s="59" t="s">
        <v>119</v>
      </c>
      <c r="B12" s="60" t="s">
        <v>120</v>
      </c>
    </row>
    <row r="13" spans="1:2" ht="15.75" thickBot="1">
      <c r="A13" s="59" t="s">
        <v>121</v>
      </c>
      <c r="B13" s="60" t="s">
        <v>122</v>
      </c>
    </row>
    <row r="14" spans="1:2" ht="15.75" thickBot="1">
      <c r="A14" s="59" t="s">
        <v>123</v>
      </c>
      <c r="B14" s="67">
        <v>457</v>
      </c>
    </row>
    <row r="15" spans="1:2" ht="15.75" thickBot="1">
      <c r="A15" s="59" t="s">
        <v>124</v>
      </c>
      <c r="B15" s="60" t="s">
        <v>125</v>
      </c>
    </row>
    <row r="16" spans="1:2" ht="15.75" thickBot="1">
      <c r="A16" s="59" t="s">
        <v>126</v>
      </c>
      <c r="B16" s="60" t="s">
        <v>127</v>
      </c>
    </row>
    <row r="17" spans="1:8" ht="15.75" thickBot="1">
      <c r="A17" s="64" t="s">
        <v>128</v>
      </c>
      <c r="B17" s="66" t="s">
        <v>129</v>
      </c>
    </row>
    <row r="18" spans="1:8" ht="15.75" thickTop="1">
      <c r="A18" s="50"/>
    </row>
    <row r="19" spans="1:8">
      <c r="B19" s="50"/>
    </row>
    <row r="20" spans="1:8" ht="16.5" thickBot="1">
      <c r="B20" s="68" t="s">
        <v>130</v>
      </c>
    </row>
    <row r="21" spans="1:8" ht="16.5" thickTop="1" thickBot="1">
      <c r="B21" s="51" t="s">
        <v>131</v>
      </c>
      <c r="C21" s="69" t="s">
        <v>132</v>
      </c>
      <c r="D21" s="70" t="s">
        <v>133</v>
      </c>
      <c r="E21" s="70"/>
      <c r="F21" s="70"/>
      <c r="G21" s="70"/>
      <c r="H21" s="52"/>
    </row>
    <row r="22" spans="1:8" ht="3" customHeight="1" thickBot="1">
      <c r="B22" s="54"/>
      <c r="C22" s="71"/>
      <c r="D22" s="72"/>
      <c r="E22" s="72"/>
      <c r="F22" s="72"/>
      <c r="G22" s="72"/>
      <c r="H22" s="55"/>
    </row>
    <row r="23" spans="1:8" ht="15.75" thickBot="1">
      <c r="B23" s="57" t="s">
        <v>134</v>
      </c>
      <c r="C23" s="73" t="s">
        <v>135</v>
      </c>
      <c r="D23" s="74" t="s">
        <v>136</v>
      </c>
      <c r="E23" s="74"/>
      <c r="F23" s="74"/>
      <c r="G23" s="74"/>
      <c r="H23" s="58"/>
    </row>
    <row r="24" spans="1:8" ht="3" customHeight="1" thickBot="1">
      <c r="B24" s="62"/>
      <c r="C24" s="71"/>
      <c r="D24" s="72"/>
      <c r="E24" s="72"/>
      <c r="F24" s="72"/>
      <c r="G24" s="72"/>
      <c r="H24" s="55"/>
    </row>
    <row r="25" spans="1:8" ht="15.75" thickBot="1">
      <c r="B25" s="59" t="s">
        <v>137</v>
      </c>
      <c r="C25" s="75" t="s">
        <v>138</v>
      </c>
      <c r="D25" s="76" t="s">
        <v>139</v>
      </c>
      <c r="E25" s="77"/>
      <c r="F25" s="77"/>
      <c r="G25" s="77"/>
      <c r="H25" s="58"/>
    </row>
    <row r="26" spans="1:8" ht="15.75" thickBot="1">
      <c r="B26" s="59" t="s">
        <v>140</v>
      </c>
      <c r="C26" s="75" t="s">
        <v>141</v>
      </c>
      <c r="D26" s="76" t="s">
        <v>141</v>
      </c>
      <c r="E26" s="77"/>
      <c r="F26" s="77"/>
      <c r="G26" s="77"/>
      <c r="H26" s="58"/>
    </row>
    <row r="27" spans="1:8" ht="15.75" thickBot="1">
      <c r="B27" s="59" t="s">
        <v>142</v>
      </c>
      <c r="C27" s="75" t="s">
        <v>143</v>
      </c>
      <c r="D27" s="76" t="s">
        <v>143</v>
      </c>
      <c r="E27" s="77"/>
      <c r="F27" s="77"/>
      <c r="G27" s="77"/>
      <c r="H27" s="58"/>
    </row>
    <row r="28" spans="1:8" ht="15.75" thickBot="1">
      <c r="B28" s="59" t="s">
        <v>144</v>
      </c>
      <c r="C28" s="75" t="s">
        <v>145</v>
      </c>
      <c r="D28" s="76" t="s">
        <v>145</v>
      </c>
      <c r="E28" s="77"/>
      <c r="F28" s="77"/>
      <c r="G28" s="77"/>
      <c r="H28" s="58"/>
    </row>
    <row r="29" spans="1:8" ht="15.75" thickBot="1">
      <c r="B29" s="59" t="s">
        <v>146</v>
      </c>
      <c r="C29" s="75">
        <v>12</v>
      </c>
      <c r="D29" s="76">
        <v>0</v>
      </c>
      <c r="E29" s="77"/>
      <c r="F29" s="77"/>
      <c r="G29" s="77"/>
      <c r="H29" s="58"/>
    </row>
    <row r="30" spans="1:8" ht="15.75" thickBot="1">
      <c r="B30" s="59" t="s">
        <v>147</v>
      </c>
      <c r="C30" s="75" t="s">
        <v>148</v>
      </c>
      <c r="D30" s="76" t="s">
        <v>149</v>
      </c>
      <c r="E30" s="77"/>
      <c r="F30" s="77"/>
      <c r="G30" s="77"/>
      <c r="H30" s="58"/>
    </row>
    <row r="31" spans="1:8" ht="15.75" thickBot="1">
      <c r="B31" s="59" t="s">
        <v>150</v>
      </c>
      <c r="C31" s="75" t="s">
        <v>151</v>
      </c>
      <c r="D31" s="76" t="s">
        <v>152</v>
      </c>
      <c r="E31" s="77"/>
      <c r="F31" s="77"/>
      <c r="G31" s="77"/>
      <c r="H31" s="58"/>
    </row>
    <row r="32" spans="1:8" ht="3" customHeight="1" thickBot="1">
      <c r="B32" s="62"/>
      <c r="C32" s="71"/>
      <c r="D32" s="78"/>
      <c r="E32" s="78"/>
      <c r="F32" s="78"/>
      <c r="G32" s="78"/>
      <c r="H32" s="55"/>
    </row>
    <row r="33" spans="2:8" ht="15.75" thickBot="1">
      <c r="B33" s="57" t="s">
        <v>153</v>
      </c>
      <c r="C33" s="73" t="s">
        <v>135</v>
      </c>
      <c r="D33" s="74" t="s">
        <v>136</v>
      </c>
      <c r="E33" s="74"/>
      <c r="F33" s="74"/>
      <c r="G33" s="74"/>
      <c r="H33" s="58"/>
    </row>
    <row r="34" spans="2:8" ht="3" customHeight="1" thickBot="1">
      <c r="B34" s="62"/>
      <c r="C34" s="71"/>
      <c r="D34" s="72"/>
      <c r="E34" s="72"/>
      <c r="F34" s="72"/>
      <c r="G34" s="72"/>
      <c r="H34" s="55"/>
    </row>
    <row r="35" spans="2:8" ht="15.75" thickBot="1">
      <c r="B35" s="59" t="s">
        <v>154</v>
      </c>
      <c r="C35" s="75">
        <v>90</v>
      </c>
      <c r="D35" s="77">
        <v>82</v>
      </c>
      <c r="E35" s="77"/>
      <c r="F35" s="77"/>
      <c r="G35" s="77"/>
      <c r="H35" s="58"/>
    </row>
    <row r="36" spans="2:8" ht="15.75" thickBot="1">
      <c r="B36" s="59" t="s">
        <v>155</v>
      </c>
      <c r="C36" s="75">
        <v>10</v>
      </c>
      <c r="D36" s="77">
        <v>9</v>
      </c>
      <c r="E36" s="77"/>
      <c r="F36" s="77"/>
      <c r="G36" s="77"/>
      <c r="H36" s="58"/>
    </row>
    <row r="37" spans="2:8" ht="3" customHeight="1" thickBot="1">
      <c r="B37" s="62"/>
      <c r="C37" s="71"/>
      <c r="D37" s="78"/>
      <c r="E37" s="78"/>
      <c r="F37" s="78"/>
      <c r="G37" s="78"/>
      <c r="H37" s="55"/>
    </row>
    <row r="38" spans="2:8" ht="15.75" thickBot="1">
      <c r="B38" s="59" t="s">
        <v>156</v>
      </c>
      <c r="C38" s="75">
        <v>-76</v>
      </c>
      <c r="D38" s="77">
        <v>-113.8</v>
      </c>
      <c r="E38" s="77"/>
      <c r="F38" s="77"/>
      <c r="G38" s="77"/>
      <c r="H38" s="58"/>
    </row>
    <row r="39" spans="2:8" ht="15.75" thickBot="1">
      <c r="B39" s="59" t="s">
        <v>157</v>
      </c>
      <c r="C39" s="75">
        <v>-23.5</v>
      </c>
      <c r="D39" s="77">
        <v>-27</v>
      </c>
      <c r="E39" s="77"/>
      <c r="F39" s="77"/>
      <c r="G39" s="77"/>
      <c r="H39" s="58"/>
    </row>
    <row r="40" spans="2:8" ht="15.75" thickBot="1">
      <c r="B40" s="59" t="s">
        <v>158</v>
      </c>
      <c r="C40" s="75">
        <v>-2.2000000000000002</v>
      </c>
      <c r="D40" s="77">
        <v>-7.8</v>
      </c>
      <c r="E40" s="77"/>
      <c r="F40" s="77"/>
      <c r="G40" s="77"/>
      <c r="H40" s="58"/>
    </row>
    <row r="41" spans="2:8" ht="15.75" thickBot="1">
      <c r="B41" s="59" t="s">
        <v>159</v>
      </c>
      <c r="C41" s="75">
        <v>17.7</v>
      </c>
      <c r="D41" s="77">
        <v>22.6</v>
      </c>
      <c r="E41" s="77"/>
      <c r="F41" s="77"/>
      <c r="G41" s="77"/>
      <c r="H41" s="58"/>
    </row>
    <row r="42" spans="2:8" ht="15.75" thickBot="1">
      <c r="B42" s="59" t="s">
        <v>160</v>
      </c>
      <c r="C42" s="75">
        <v>111.6</v>
      </c>
      <c r="D42" s="77">
        <v>149.1</v>
      </c>
      <c r="E42" s="77"/>
      <c r="F42" s="77"/>
      <c r="G42" s="77"/>
      <c r="H42" s="58"/>
    </row>
    <row r="43" spans="2:8" ht="15.75" thickBot="1">
      <c r="B43" s="59" t="s">
        <v>161</v>
      </c>
      <c r="C43" s="75">
        <v>-0.8</v>
      </c>
      <c r="D43" s="77">
        <v>-2.6</v>
      </c>
      <c r="E43" s="77"/>
      <c r="F43" s="77"/>
      <c r="G43" s="77"/>
      <c r="H43" s="58"/>
    </row>
    <row r="44" spans="2:8" ht="3" customHeight="1" thickBot="1">
      <c r="B44" s="62"/>
      <c r="C44" s="71"/>
      <c r="D44" s="78"/>
      <c r="E44" s="78"/>
      <c r="F44" s="78"/>
      <c r="G44" s="78"/>
      <c r="H44" s="55"/>
    </row>
    <row r="45" spans="2:8" ht="15.75" thickBot="1">
      <c r="B45" s="59" t="s">
        <v>162</v>
      </c>
      <c r="C45" s="75">
        <v>4.04</v>
      </c>
      <c r="D45" s="77">
        <v>5.5759999999999996</v>
      </c>
      <c r="E45" s="77"/>
      <c r="F45" s="77"/>
      <c r="G45" s="77"/>
      <c r="H45" s="58"/>
    </row>
    <row r="46" spans="2:8" ht="15.75" thickBot="1">
      <c r="B46" s="59" t="s">
        <v>163</v>
      </c>
      <c r="C46" s="75">
        <v>-8.83</v>
      </c>
      <c r="D46" s="77">
        <v>-13.686999999999999</v>
      </c>
      <c r="E46" s="77"/>
      <c r="F46" s="77"/>
      <c r="G46" s="77"/>
      <c r="H46" s="58"/>
    </row>
    <row r="47" spans="2:8" ht="15.75" thickBot="1">
      <c r="B47" s="59" t="s">
        <v>164</v>
      </c>
      <c r="C47" s="75">
        <v>7.226</v>
      </c>
      <c r="D47" s="77">
        <v>8.5039999999999996</v>
      </c>
      <c r="E47" s="77"/>
      <c r="F47" s="77"/>
      <c r="G47" s="77"/>
      <c r="H47" s="58"/>
    </row>
    <row r="48" spans="2:8" ht="15.75" thickBot="1">
      <c r="B48" s="59" t="s">
        <v>165</v>
      </c>
      <c r="C48" s="75">
        <v>1469.13</v>
      </c>
      <c r="D48" s="77">
        <v>2549.83</v>
      </c>
      <c r="E48" s="77"/>
      <c r="F48" s="77"/>
      <c r="G48" s="77"/>
      <c r="H48" s="58"/>
    </row>
    <row r="49" spans="2:8" ht="15.75" thickBot="1">
      <c r="B49" s="59" t="s">
        <v>166</v>
      </c>
      <c r="C49" s="75">
        <v>38.33</v>
      </c>
      <c r="D49" s="77">
        <v>50.5</v>
      </c>
      <c r="E49" s="77"/>
      <c r="F49" s="77"/>
      <c r="G49" s="77"/>
      <c r="H49" s="58"/>
    </row>
    <row r="50" spans="2:8" ht="3" customHeight="1" thickBot="1">
      <c r="B50" s="62"/>
      <c r="C50" s="71"/>
      <c r="D50" s="78"/>
      <c r="E50" s="78"/>
      <c r="F50" s="78"/>
      <c r="G50" s="78"/>
      <c r="H50" s="55"/>
    </row>
    <row r="51" spans="2:8" ht="15.75" thickBot="1">
      <c r="B51" s="59" t="s">
        <v>167</v>
      </c>
      <c r="C51" s="75">
        <v>0.52</v>
      </c>
      <c r="D51" s="77">
        <v>0.6</v>
      </c>
      <c r="E51" s="77"/>
      <c r="F51" s="77"/>
      <c r="G51" s="77"/>
      <c r="H51" s="58"/>
    </row>
    <row r="52" spans="2:8" ht="15.75" thickBot="1">
      <c r="B52" s="64" t="s">
        <v>168</v>
      </c>
      <c r="C52" s="79">
        <v>0.3</v>
      </c>
      <c r="D52" s="80">
        <v>0.85</v>
      </c>
      <c r="E52" s="80"/>
      <c r="F52" s="80"/>
      <c r="G52" s="80"/>
      <c r="H52" s="65"/>
    </row>
    <row r="53" spans="2:8" ht="15.75" thickTop="1">
      <c r="B53" s="50"/>
    </row>
    <row r="54" spans="2:8">
      <c r="B54" s="50"/>
    </row>
    <row r="55" spans="2:8" ht="16.5" thickBot="1">
      <c r="B55" s="68" t="s">
        <v>169</v>
      </c>
    </row>
    <row r="56" spans="2:8" ht="16.5" thickTop="1" thickBot="1">
      <c r="B56" s="51" t="s">
        <v>131</v>
      </c>
      <c r="C56" s="69" t="s">
        <v>132</v>
      </c>
      <c r="D56" s="70" t="s">
        <v>170</v>
      </c>
      <c r="E56" s="81"/>
      <c r="F56" s="81"/>
      <c r="G56" s="81"/>
      <c r="H56" s="52"/>
    </row>
    <row r="57" spans="2:8" ht="3" customHeight="1" thickBot="1">
      <c r="B57" s="54"/>
      <c r="C57" s="71"/>
      <c r="D57" s="82"/>
      <c r="E57" s="82"/>
      <c r="F57" s="82"/>
      <c r="G57" s="82"/>
      <c r="H57" s="55"/>
    </row>
    <row r="58" spans="2:8" ht="15.75" thickBot="1">
      <c r="B58" s="57" t="s">
        <v>171</v>
      </c>
      <c r="C58" s="73" t="s">
        <v>135</v>
      </c>
      <c r="D58" s="74" t="s">
        <v>136</v>
      </c>
      <c r="E58" s="83"/>
      <c r="F58" s="83"/>
      <c r="G58" s="83"/>
      <c r="H58" s="58"/>
    </row>
    <row r="59" spans="2:8" ht="3" customHeight="1" thickBot="1">
      <c r="B59" s="62"/>
      <c r="C59" s="71"/>
      <c r="D59" s="78"/>
      <c r="E59" s="78"/>
      <c r="F59" s="78"/>
      <c r="G59" s="78"/>
      <c r="H59" s="55"/>
    </row>
    <row r="60" spans="2:8" ht="15.75" thickBot="1">
      <c r="B60" s="59" t="s">
        <v>172</v>
      </c>
      <c r="C60" s="75" t="s">
        <v>173</v>
      </c>
      <c r="D60" s="84">
        <v>0.95</v>
      </c>
      <c r="E60" s="77"/>
      <c r="F60" s="77"/>
      <c r="G60" s="77"/>
      <c r="H60" s="58"/>
    </row>
    <row r="61" spans="2:8" ht="18.75" thickBot="1">
      <c r="B61" s="59" t="s">
        <v>174</v>
      </c>
      <c r="C61" s="75">
        <v>1.8599999999999998E-2</v>
      </c>
      <c r="D61" s="77">
        <v>4.5900000000000003E-2</v>
      </c>
      <c r="E61" s="77"/>
      <c r="F61" s="77"/>
      <c r="G61" s="77"/>
      <c r="H61" s="58"/>
    </row>
    <row r="62" spans="2:8" ht="3" customHeight="1" thickBot="1">
      <c r="B62" s="62"/>
      <c r="C62" s="71"/>
      <c r="D62" s="78"/>
      <c r="E62" s="78"/>
      <c r="F62" s="78"/>
      <c r="G62" s="78"/>
      <c r="H62" s="55"/>
    </row>
    <row r="63" spans="2:8" ht="15.75" thickBot="1">
      <c r="B63" s="57" t="s">
        <v>175</v>
      </c>
      <c r="C63" s="85"/>
      <c r="D63" s="77"/>
      <c r="E63" s="77"/>
      <c r="F63" s="77"/>
      <c r="G63" s="77"/>
      <c r="H63" s="58"/>
    </row>
    <row r="64" spans="2:8" ht="3" customHeight="1" thickBot="1">
      <c r="B64" s="62"/>
      <c r="C64" s="71"/>
      <c r="D64" s="78"/>
      <c r="E64" s="78"/>
      <c r="F64" s="78"/>
      <c r="G64" s="78"/>
      <c r="H64" s="55"/>
    </row>
    <row r="65" spans="2:8" ht="15.75" thickBot="1">
      <c r="B65" s="59" t="s">
        <v>176</v>
      </c>
      <c r="C65" s="75" t="s">
        <v>177</v>
      </c>
      <c r="D65" s="76" t="s">
        <v>178</v>
      </c>
      <c r="E65" s="77"/>
      <c r="F65" s="77"/>
      <c r="G65" s="77"/>
      <c r="H65" s="58"/>
    </row>
    <row r="66" spans="2:8" ht="15.75" thickBot="1">
      <c r="B66" s="59" t="s">
        <v>179</v>
      </c>
      <c r="C66" s="75">
        <v>9.1500000000000001E-3</v>
      </c>
      <c r="D66" s="76">
        <v>1.098E-2</v>
      </c>
      <c r="E66" s="77"/>
      <c r="F66" s="77"/>
      <c r="G66" s="77"/>
      <c r="H66" s="58"/>
    </row>
    <row r="67" spans="2:8" ht="15.75" thickBot="1">
      <c r="B67" s="59" t="s">
        <v>180</v>
      </c>
      <c r="C67" s="75" t="s">
        <v>181</v>
      </c>
      <c r="D67" s="76" t="s">
        <v>182</v>
      </c>
      <c r="E67" s="77"/>
      <c r="F67" s="77"/>
      <c r="G67" s="77"/>
      <c r="H67" s="58"/>
    </row>
    <row r="68" spans="2:8" ht="3" customHeight="1" thickBot="1">
      <c r="B68" s="62"/>
      <c r="C68" s="71"/>
      <c r="D68" s="86"/>
      <c r="E68" s="78"/>
      <c r="F68" s="78"/>
      <c r="G68" s="78"/>
      <c r="H68" s="55"/>
    </row>
    <row r="69" spans="2:8" ht="15.75" thickBot="1">
      <c r="B69" s="57" t="s">
        <v>183</v>
      </c>
      <c r="C69" s="85"/>
      <c r="D69" s="76"/>
      <c r="E69" s="77"/>
      <c r="F69" s="77"/>
      <c r="G69" s="77"/>
      <c r="H69" s="58"/>
    </row>
    <row r="70" spans="2:8" ht="3" customHeight="1" thickBot="1">
      <c r="B70" s="62"/>
      <c r="C70" s="71"/>
      <c r="D70" s="86"/>
      <c r="E70" s="78"/>
      <c r="F70" s="78"/>
      <c r="G70" s="78"/>
      <c r="H70" s="55"/>
    </row>
    <row r="71" spans="2:8" ht="15.75" thickBot="1">
      <c r="B71" s="59" t="s">
        <v>176</v>
      </c>
      <c r="C71" s="75" t="s">
        <v>184</v>
      </c>
      <c r="D71" s="76" t="s">
        <v>185</v>
      </c>
      <c r="E71" s="77"/>
      <c r="F71" s="77"/>
      <c r="G71" s="77"/>
      <c r="H71" s="58"/>
    </row>
    <row r="72" spans="2:8" ht="15.75" thickBot="1">
      <c r="B72" s="59" t="s">
        <v>186</v>
      </c>
      <c r="C72" s="87">
        <v>0.99</v>
      </c>
      <c r="D72" s="88">
        <v>0.99</v>
      </c>
      <c r="E72" s="77"/>
      <c r="F72" s="77"/>
      <c r="G72" s="77"/>
      <c r="H72" s="58"/>
    </row>
    <row r="73" spans="2:8" ht="15.75" thickBot="1">
      <c r="B73" s="59" t="s">
        <v>180</v>
      </c>
      <c r="C73" s="75" t="s">
        <v>182</v>
      </c>
      <c r="D73" s="76" t="s">
        <v>182</v>
      </c>
      <c r="E73" s="77"/>
      <c r="F73" s="77"/>
      <c r="G73" s="77"/>
      <c r="H73" s="58"/>
    </row>
    <row r="74" spans="2:8" ht="3" customHeight="1" thickBot="1">
      <c r="B74" s="62"/>
      <c r="C74" s="71"/>
      <c r="D74" s="78"/>
      <c r="E74" s="78"/>
      <c r="F74" s="78"/>
      <c r="G74" s="78"/>
      <c r="H74" s="55"/>
    </row>
    <row r="75" spans="2:8" ht="15.75" thickBot="1">
      <c r="B75" s="57" t="s">
        <v>187</v>
      </c>
      <c r="C75" s="73" t="s">
        <v>135</v>
      </c>
      <c r="D75" s="74" t="s">
        <v>136</v>
      </c>
      <c r="E75" s="77"/>
      <c r="F75" s="77"/>
      <c r="G75" s="77"/>
      <c r="H75" s="58"/>
    </row>
    <row r="76" spans="2:8" ht="3" customHeight="1" thickBot="1">
      <c r="B76" s="62"/>
      <c r="C76" s="71"/>
      <c r="D76" s="78"/>
      <c r="E76" s="78"/>
      <c r="F76" s="78"/>
      <c r="G76" s="78"/>
      <c r="H76" s="55"/>
    </row>
    <row r="77" spans="2:8" ht="15.75" thickBot="1">
      <c r="B77" s="59" t="s">
        <v>188</v>
      </c>
      <c r="C77" s="89">
        <v>0.17199999999999999</v>
      </c>
      <c r="D77" s="90">
        <v>0.26</v>
      </c>
      <c r="E77" s="74"/>
      <c r="F77" s="74"/>
      <c r="G77" s="74"/>
      <c r="H77" s="58"/>
    </row>
    <row r="78" spans="2:8" ht="15.75" thickBot="1">
      <c r="B78" s="59" t="s">
        <v>186</v>
      </c>
      <c r="C78" s="87">
        <v>0.7</v>
      </c>
      <c r="D78" s="84">
        <v>0.9</v>
      </c>
      <c r="E78" s="77"/>
      <c r="F78" s="77"/>
      <c r="G78" s="77"/>
      <c r="H78" s="58"/>
    </row>
    <row r="79" spans="2:8" ht="15.75" thickBot="1">
      <c r="B79" s="64" t="s">
        <v>189</v>
      </c>
      <c r="C79" s="79" t="s">
        <v>190</v>
      </c>
      <c r="D79" s="80" t="s">
        <v>191</v>
      </c>
      <c r="E79" s="80"/>
      <c r="F79" s="80"/>
      <c r="G79" s="80"/>
      <c r="H79" s="65"/>
    </row>
    <row r="80" spans="2:8" ht="15.75" thickTop="1">
      <c r="B80" s="5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5703125" style="92" customWidth="1"/>
    <col min="2" max="2" width="18.42578125" style="95" customWidth="1"/>
    <col min="3" max="3" width="18.7109375" style="95" customWidth="1"/>
    <col min="4" max="14" width="9.140625" style="92"/>
  </cols>
  <sheetData>
    <row r="1" spans="1:14" s="91" customFormat="1">
      <c r="A1" s="93" t="s">
        <v>196</v>
      </c>
      <c r="B1" s="94" t="s">
        <v>197</v>
      </c>
      <c r="C1" s="94" t="s">
        <v>198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92" t="s">
        <v>192</v>
      </c>
      <c r="B2" s="95">
        <v>20.5</v>
      </c>
      <c r="C2" s="95">
        <v>-5.5</v>
      </c>
    </row>
    <row r="3" spans="1:14">
      <c r="A3" s="92" t="s">
        <v>193</v>
      </c>
      <c r="B3" s="95">
        <v>-18.2</v>
      </c>
      <c r="C3" s="95">
        <v>-80.3</v>
      </c>
    </row>
    <row r="4" spans="1:14">
      <c r="A4" s="92" t="s">
        <v>194</v>
      </c>
      <c r="B4" s="95">
        <v>-8</v>
      </c>
      <c r="C4" s="95">
        <v>-8.5</v>
      </c>
    </row>
    <row r="5" spans="1:14">
      <c r="A5" s="92" t="s">
        <v>195</v>
      </c>
      <c r="B5" s="95">
        <v>-1.9</v>
      </c>
      <c r="C5" s="95">
        <v>46.3</v>
      </c>
    </row>
    <row r="6" spans="1:14">
      <c r="B6" s="95">
        <v>-9.8000000000000007</v>
      </c>
      <c r="C6" s="95">
        <v>2.6</v>
      </c>
    </row>
    <row r="7" spans="1:14">
      <c r="B7" s="95">
        <v>-18.600000000000001</v>
      </c>
      <c r="C7" s="95">
        <v>-4.8</v>
      </c>
    </row>
    <row r="8" spans="1:14">
      <c r="B8" s="95">
        <v>-25.4</v>
      </c>
      <c r="C8" s="95">
        <v>8</v>
      </c>
    </row>
    <row r="9" spans="1:14">
      <c r="B9" s="95">
        <v>-37.1</v>
      </c>
      <c r="C9" s="95">
        <v>-25.8</v>
      </c>
    </row>
    <row r="10" spans="1:14">
      <c r="B10" s="95">
        <v>-22.3</v>
      </c>
      <c r="C10" s="95">
        <v>-5.7</v>
      </c>
    </row>
    <row r="11" spans="1:14">
      <c r="B11" s="95">
        <v>-51.9</v>
      </c>
      <c r="C11" s="95">
        <v>-18.7</v>
      </c>
    </row>
    <row r="12" spans="1:14">
      <c r="B12" s="95">
        <v>-31.8</v>
      </c>
      <c r="C12" s="95">
        <v>-18.8</v>
      </c>
    </row>
    <row r="13" spans="1:14">
      <c r="B13" s="95">
        <v>-23.6</v>
      </c>
      <c r="C13" s="95">
        <v>-17.5</v>
      </c>
    </row>
    <row r="14" spans="1:14">
      <c r="B14" s="95">
        <v>3.4</v>
      </c>
      <c r="C14" s="95">
        <v>-18.8</v>
      </c>
    </row>
    <row r="15" spans="1:14">
      <c r="B15" s="95">
        <v>111.6</v>
      </c>
      <c r="C15" s="95">
        <v>-97.8</v>
      </c>
    </row>
    <row r="16" spans="1:14">
      <c r="B16" s="95">
        <v>71.5</v>
      </c>
      <c r="C16" s="95">
        <v>-71.099999999999994</v>
      </c>
    </row>
    <row r="17" spans="2:3">
      <c r="B17" s="95">
        <v>49.7</v>
      </c>
      <c r="C17" s="95">
        <v>7.3</v>
      </c>
    </row>
    <row r="18" spans="2:3">
      <c r="B18" s="95">
        <v>9</v>
      </c>
      <c r="C18" s="95">
        <v>135</v>
      </c>
    </row>
    <row r="19" spans="2:3">
      <c r="B19" s="95">
        <v>-6.3</v>
      </c>
      <c r="C19" s="95">
        <v>107.8</v>
      </c>
    </row>
    <row r="20" spans="2:3">
      <c r="B20" s="95">
        <v>9.1999999999999993</v>
      </c>
      <c r="C20" s="95">
        <v>70.400000000000006</v>
      </c>
    </row>
    <row r="21" spans="2:3">
      <c r="B21" s="95">
        <v>9.3000000000000007</v>
      </c>
      <c r="C21" s="95">
        <v>-21.9</v>
      </c>
    </row>
    <row r="22" spans="2:3">
      <c r="B22" s="95">
        <v>21.1</v>
      </c>
      <c r="C22" s="95">
        <v>-39.200000000000003</v>
      </c>
    </row>
    <row r="23" spans="2:3">
      <c r="B23" s="95">
        <v>9.6999999999999993</v>
      </c>
      <c r="C23" s="95">
        <v>14.3</v>
      </c>
    </row>
    <row r="24" spans="2:3">
      <c r="B24" s="95">
        <v>-15.9</v>
      </c>
      <c r="C24" s="95">
        <v>-43.3</v>
      </c>
    </row>
    <row r="25" spans="2:3">
      <c r="B25" s="95">
        <v>-23.2</v>
      </c>
      <c r="C25" s="95">
        <v>-37.1</v>
      </c>
    </row>
    <row r="26" spans="2:3">
      <c r="B26" s="95">
        <v>-48.8</v>
      </c>
      <c r="C26" s="95">
        <v>9</v>
      </c>
    </row>
    <row r="27" spans="2:3">
      <c r="B27" s="95">
        <v>-37.9</v>
      </c>
      <c r="C27" s="95">
        <v>-4.5</v>
      </c>
    </row>
    <row r="28" spans="2:3">
      <c r="B28" s="95">
        <v>-23</v>
      </c>
      <c r="C28" s="95">
        <v>29.1</v>
      </c>
    </row>
    <row r="29" spans="2:3">
      <c r="B29" s="95">
        <v>-47.3</v>
      </c>
      <c r="C29" s="95">
        <v>29.2</v>
      </c>
    </row>
    <row r="30" spans="2:3">
      <c r="B30" s="95">
        <v>85.9</v>
      </c>
      <c r="C30" s="95">
        <v>-22.5</v>
      </c>
    </row>
    <row r="31" spans="2:3">
      <c r="B31" s="95">
        <v>72</v>
      </c>
      <c r="C31" s="95">
        <v>-2.9</v>
      </c>
    </row>
    <row r="32" spans="2:3">
      <c r="B32" s="95">
        <v>11.8</v>
      </c>
      <c r="C32" s="95">
        <v>-29</v>
      </c>
    </row>
    <row r="33" spans="2:3">
      <c r="B33" s="95">
        <v>22.1</v>
      </c>
      <c r="C33" s="95">
        <v>-20.9</v>
      </c>
    </row>
    <row r="34" spans="2:3">
      <c r="B34" s="95">
        <v>-2.9</v>
      </c>
      <c r="C34" s="95">
        <v>-24.7</v>
      </c>
    </row>
    <row r="35" spans="2:3">
      <c r="B35" s="95">
        <v>-58.2</v>
      </c>
      <c r="C35" s="95">
        <v>-63.2</v>
      </c>
    </row>
    <row r="36" spans="2:3">
      <c r="B36" s="95">
        <v>-43.4</v>
      </c>
      <c r="C36" s="95">
        <v>62.4</v>
      </c>
    </row>
    <row r="37" spans="2:3">
      <c r="B37" s="95">
        <v>1.1000000000000001</v>
      </c>
      <c r="C37" s="95">
        <v>71</v>
      </c>
    </row>
    <row r="38" spans="2:3">
      <c r="B38" s="95">
        <v>3.4</v>
      </c>
      <c r="C38" s="95">
        <v>-20.7</v>
      </c>
    </row>
    <row r="39" spans="2:3">
      <c r="B39" s="95">
        <v>-4.2</v>
      </c>
      <c r="C39" s="95">
        <v>-5.8</v>
      </c>
    </row>
    <row r="40" spans="2:3">
      <c r="B40" s="95">
        <v>-56.5</v>
      </c>
      <c r="C40" s="95">
        <v>-18.2</v>
      </c>
    </row>
    <row r="41" spans="2:3">
      <c r="B41" s="95">
        <v>-61.3</v>
      </c>
      <c r="C41" s="95">
        <v>12.2</v>
      </c>
    </row>
    <row r="42" spans="2:3">
      <c r="B42" s="95">
        <v>36.700000000000003</v>
      </c>
      <c r="C42" s="95">
        <v>38.799999999999997</v>
      </c>
    </row>
    <row r="43" spans="2:3">
      <c r="B43" s="95">
        <v>102.9</v>
      </c>
      <c r="C43" s="95">
        <v>-32.6</v>
      </c>
    </row>
    <row r="44" spans="2:3">
      <c r="B44" s="95">
        <v>59.7</v>
      </c>
      <c r="C44" s="95">
        <v>10.199999999999999</v>
      </c>
    </row>
    <row r="45" spans="2:3">
      <c r="B45" s="95">
        <v>30.7</v>
      </c>
      <c r="C45" s="95">
        <v>61.3</v>
      </c>
    </row>
    <row r="46" spans="2:3">
      <c r="B46" s="95">
        <v>4.3</v>
      </c>
      <c r="C46" s="95">
        <v>-26.9</v>
      </c>
    </row>
    <row r="47" spans="2:3">
      <c r="B47" s="95">
        <v>-43.7</v>
      </c>
      <c r="C47" s="95">
        <v>-45.8</v>
      </c>
    </row>
    <row r="48" spans="2:3">
      <c r="B48" s="95">
        <v>-64.599999999999994</v>
      </c>
      <c r="C48" s="95">
        <v>16</v>
      </c>
    </row>
    <row r="49" spans="2:3">
      <c r="B49" s="95">
        <v>7</v>
      </c>
      <c r="C49" s="95">
        <v>35.200000000000003</v>
      </c>
    </row>
    <row r="50" spans="2:3">
      <c r="B50" s="95">
        <v>1.8</v>
      </c>
      <c r="C50" s="95">
        <v>-7.6</v>
      </c>
    </row>
    <row r="51" spans="2:3">
      <c r="B51" s="95">
        <v>-6.7</v>
      </c>
      <c r="C51" s="95">
        <v>30.6</v>
      </c>
    </row>
    <row r="52" spans="2:3">
      <c r="B52" s="95">
        <v>21.8</v>
      </c>
      <c r="C52" s="95">
        <v>-11.7</v>
      </c>
    </row>
    <row r="53" spans="2:3">
      <c r="B53" s="95">
        <v>3.3</v>
      </c>
      <c r="C53" s="95">
        <v>-25.7</v>
      </c>
    </row>
    <row r="54" spans="2:3">
      <c r="B54" s="95">
        <v>-8.3000000000000007</v>
      </c>
      <c r="C54" s="95">
        <v>-7.9</v>
      </c>
    </row>
    <row r="55" spans="2:3">
      <c r="B55" s="95">
        <v>0.6</v>
      </c>
      <c r="C55" s="95">
        <v>4.2</v>
      </c>
    </row>
    <row r="56" spans="2:3">
      <c r="B56" s="95">
        <v>5.9</v>
      </c>
      <c r="C56" s="95">
        <v>-26.2</v>
      </c>
    </row>
    <row r="57" spans="2:3">
      <c r="B57" s="95">
        <v>-11.3</v>
      </c>
      <c r="C57" s="95">
        <v>-90</v>
      </c>
    </row>
    <row r="58" spans="2:3">
      <c r="B58" s="95">
        <v>-21.9</v>
      </c>
      <c r="C58" s="95">
        <v>-113.8</v>
      </c>
    </row>
    <row r="59" spans="2:3">
      <c r="B59" s="95">
        <v>-35.700000000000003</v>
      </c>
      <c r="C59" s="95">
        <v>-40.700000000000003</v>
      </c>
    </row>
    <row r="60" spans="2:3">
      <c r="B60" s="95">
        <v>-29.7</v>
      </c>
      <c r="C60" s="95">
        <v>149.1</v>
      </c>
    </row>
    <row r="61" spans="2:3">
      <c r="B61" s="95">
        <v>-19.3</v>
      </c>
      <c r="C61" s="95">
        <v>127.4</v>
      </c>
    </row>
    <row r="62" spans="2:3">
      <c r="B62" s="95">
        <v>56.8</v>
      </c>
      <c r="C62" s="95">
        <v>70.5</v>
      </c>
    </row>
    <row r="63" spans="2:3">
      <c r="B63" s="95">
        <v>41.9</v>
      </c>
      <c r="C63" s="95">
        <v>-6.2</v>
      </c>
    </row>
    <row r="64" spans="2:3">
      <c r="B64" s="95">
        <v>28.8</v>
      </c>
      <c r="C64" s="95">
        <v>-59.7</v>
      </c>
    </row>
    <row r="65" spans="2:3">
      <c r="B65" s="95">
        <v>-2.4</v>
      </c>
      <c r="C65" s="95">
        <v>15.3</v>
      </c>
    </row>
    <row r="66" spans="2:3">
      <c r="B66" s="95">
        <v>24.1</v>
      </c>
      <c r="C66" s="95">
        <v>-1.4</v>
      </c>
    </row>
    <row r="67" spans="2:3">
      <c r="B67" s="95">
        <v>10.3</v>
      </c>
      <c r="C67" s="95">
        <v>-69.400000000000006</v>
      </c>
    </row>
    <row r="68" spans="2:3">
      <c r="B68" s="95">
        <v>-5.6</v>
      </c>
      <c r="C68" s="95">
        <v>-31.2</v>
      </c>
    </row>
    <row r="69" spans="2:3">
      <c r="B69" s="95">
        <v>-65.7</v>
      </c>
      <c r="C69" s="95">
        <v>50.6</v>
      </c>
    </row>
    <row r="70" spans="2:3">
      <c r="B70" s="95">
        <v>-49.1</v>
      </c>
      <c r="C70" s="95">
        <v>66.7</v>
      </c>
    </row>
    <row r="71" spans="2:3">
      <c r="B71" s="95">
        <v>22.3</v>
      </c>
      <c r="C71" s="95">
        <v>-27</v>
      </c>
    </row>
    <row r="72" spans="2:3">
      <c r="B72" s="95">
        <v>34.299999999999997</v>
      </c>
      <c r="C72" s="95">
        <v>-9.6999999999999993</v>
      </c>
    </row>
    <row r="73" spans="2:3">
      <c r="B73" s="95">
        <v>15.4</v>
      </c>
      <c r="C73" s="95">
        <v>-41.7</v>
      </c>
    </row>
    <row r="74" spans="2:3">
      <c r="B74" s="95">
        <v>15.2</v>
      </c>
      <c r="C74" s="95">
        <v>-35.1</v>
      </c>
    </row>
    <row r="75" spans="2:3">
      <c r="B75" s="95">
        <v>-46.3</v>
      </c>
      <c r="C75" s="95">
        <v>-24.4</v>
      </c>
    </row>
    <row r="76" spans="2:3">
      <c r="B76" s="95">
        <v>12.1</v>
      </c>
      <c r="C76" s="95">
        <v>66.099999999999994</v>
      </c>
    </row>
    <row r="77" spans="2:3">
      <c r="B77" s="95">
        <v>62.1</v>
      </c>
      <c r="C77" s="95">
        <v>34.700000000000003</v>
      </c>
    </row>
    <row r="78" spans="2:3">
      <c r="B78" s="95">
        <v>7.1</v>
      </c>
      <c r="C78" s="95">
        <v>-25.2</v>
      </c>
    </row>
    <row r="79" spans="2:3">
      <c r="B79" s="95">
        <v>5.6</v>
      </c>
      <c r="C79" s="95">
        <v>24.9</v>
      </c>
    </row>
    <row r="80" spans="2:3">
      <c r="B80" s="95">
        <v>-4.7</v>
      </c>
      <c r="C80" s="95">
        <v>12.8</v>
      </c>
    </row>
    <row r="81" spans="2:3">
      <c r="B81" s="95">
        <v>-12</v>
      </c>
      <c r="C81" s="95">
        <v>24.8</v>
      </c>
    </row>
    <row r="82" spans="2:3">
      <c r="B82" s="95">
        <v>-14.1</v>
      </c>
      <c r="C82" s="95">
        <v>-64.3</v>
      </c>
    </row>
    <row r="83" spans="2:3">
      <c r="B83" s="95">
        <v>-10.6</v>
      </c>
      <c r="C83" s="95">
        <v>-104.9</v>
      </c>
    </row>
    <row r="84" spans="2:3">
      <c r="B84" s="95">
        <v>-40</v>
      </c>
    </row>
    <row r="85" spans="2:3">
      <c r="B85" s="95">
        <v>-25.6</v>
      </c>
    </row>
    <row r="86" spans="2:3">
      <c r="B86" s="95">
        <v>-76</v>
      </c>
    </row>
    <row r="87" spans="2:3">
      <c r="B87" s="95">
        <v>-67.3</v>
      </c>
    </row>
    <row r="88" spans="2:3">
      <c r="B88" s="95">
        <v>1.7</v>
      </c>
    </row>
    <row r="89" spans="2:3">
      <c r="B89" s="95">
        <v>65.2</v>
      </c>
    </row>
    <row r="90" spans="2:3">
      <c r="B90" s="95">
        <v>58.6</v>
      </c>
    </row>
    <row r="91" spans="2:3">
      <c r="B91" s="95">
        <v>18.399999999999999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"/>
  <cols>
    <col min="1" max="1" width="5.28515625" style="29" customWidth="1"/>
    <col min="2" max="2" width="108.85546875" style="29" customWidth="1"/>
    <col min="3" max="3" width="9.140625" style="29"/>
  </cols>
  <sheetData>
    <row r="1" spans="2:2" ht="30">
      <c r="B1" s="96" t="s">
        <v>199</v>
      </c>
    </row>
    <row r="45" spans="2:2" ht="30">
      <c r="B45" s="96" t="s">
        <v>200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Documentation</vt:lpstr>
      <vt:lpstr>Charts</vt:lpstr>
      <vt:lpstr>Statistics</vt:lpstr>
      <vt:lpstr>Input_Data</vt:lpstr>
      <vt:lpstr>Periodograms</vt:lpstr>
      <vt:lpstr>CH4_</vt:lpstr>
      <vt:lpstr>KyrBP</vt:lpstr>
      <vt:lpstr>Methane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2009-03-21T05:39:38Z</dcterms:created>
  <dcterms:modified xsi:type="dcterms:W3CDTF">2010-10-04T06:11:19Z</dcterms:modified>
</cp:coreProperties>
</file>